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járlagarit og útgáfa\Fjárlög\2024\1. umræða\"/>
    </mc:Choice>
  </mc:AlternateContent>
  <xr:revisionPtr revIDLastSave="0" documentId="13_ncr:1_{60831909-EA10-4A83-8EC9-41FEB1368F42}" xr6:coauthVersionLast="45" xr6:coauthVersionMax="45" xr10:uidLastSave="{00000000-0000-0000-0000-000000000000}"/>
  <bookViews>
    <workbookView xWindow="-120" yWindow="-120" windowWidth="29040" windowHeight="15720" activeTab="14" xr2:uid="{3F5D1236-EB9B-4FDA-9BCC-37669394D161}"/>
  </bookViews>
  <sheets>
    <sheet name="Töfluyfirlt" sheetId="1" r:id="rId1"/>
    <sheet name="3-1" sheetId="2" r:id="rId2"/>
    <sheet name="3-2" sheetId="3" r:id="rId3"/>
    <sheet name="3-3" sheetId="4" r:id="rId4"/>
    <sheet name="4-1" sheetId="5" r:id="rId5"/>
    <sheet name="4-2" sheetId="15" r:id="rId6"/>
    <sheet name="4-3" sheetId="7" r:id="rId7"/>
    <sheet name="4-4" sheetId="16" r:id="rId8"/>
    <sheet name="5_1-1" sheetId="8" r:id="rId9"/>
    <sheet name="5_1-2" sheetId="17" r:id="rId10"/>
    <sheet name="5_1-3" sheetId="14" r:id="rId11"/>
    <sheet name="5_1-4" sheetId="22" r:id="rId12"/>
    <sheet name="5_4-1" sheetId="18" r:id="rId13"/>
    <sheet name="5_5-1" sheetId="9" r:id="rId14"/>
    <sheet name="5_6-1" sheetId="19" r:id="rId15"/>
    <sheet name="5_7-1" sheetId="20" r:id="rId16"/>
    <sheet name="6-1" sheetId="23" r:id="rId17"/>
    <sheet name="6-2" sheetId="24" r:id="rId18"/>
    <sheet name="6-3" sheetId="25" r:id="rId19"/>
    <sheet name="6-4" sheetId="26" r:id="rId20"/>
    <sheet name="6-5" sheetId="31" r:id="rId21"/>
    <sheet name="6-6" sheetId="32" r:id="rId22"/>
    <sheet name="7-1" sheetId="27" r:id="rId23"/>
    <sheet name="7-2" sheetId="28" r:id="rId24"/>
    <sheet name="8-1" sheetId="29" r:id="rId25"/>
    <sheet name="8-2" sheetId="30" r:id="rId26"/>
    <sheet name="9-1" sheetId="10" r:id="rId27"/>
    <sheet name="9-2" sheetId="11" r:id="rId28"/>
    <sheet name="9-3" sheetId="12" r:id="rId29"/>
    <sheet name="11-1" sheetId="13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2" l="1"/>
  <c r="C10" i="12"/>
  <c r="B10" i="12"/>
  <c r="H45" i="19" l="1"/>
  <c r="G45" i="19"/>
  <c r="F45" i="19"/>
  <c r="E45" i="19"/>
  <c r="D45" i="19"/>
  <c r="C45" i="19"/>
  <c r="H42" i="19"/>
  <c r="H41" i="19"/>
  <c r="H39" i="19"/>
  <c r="H38" i="19"/>
  <c r="H37" i="19"/>
  <c r="H36" i="19"/>
  <c r="H35" i="19"/>
  <c r="H34" i="19"/>
  <c r="H33" i="19"/>
  <c r="H32" i="19"/>
  <c r="H31" i="19"/>
  <c r="H30" i="19"/>
  <c r="H28" i="19"/>
  <c r="H26" i="19"/>
  <c r="H25" i="19"/>
  <c r="H24" i="19"/>
  <c r="G24" i="19"/>
  <c r="G46" i="19" s="1"/>
  <c r="F24" i="19"/>
  <c r="F46" i="19" s="1"/>
  <c r="E24" i="19"/>
  <c r="E46" i="19" s="1"/>
  <c r="D24" i="19"/>
  <c r="C24" i="19"/>
  <c r="C46" i="19" s="1"/>
  <c r="H22" i="19"/>
  <c r="H21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5" i="19"/>
  <c r="D46" i="19" l="1"/>
  <c r="E13" i="13" l="1"/>
  <c r="F13" i="13" s="1"/>
  <c r="D13" i="13"/>
  <c r="C13" i="13"/>
  <c r="F12" i="13"/>
  <c r="G11" i="13"/>
  <c r="F11" i="13"/>
  <c r="G10" i="13"/>
  <c r="F10" i="13"/>
  <c r="F9" i="13"/>
  <c r="F8" i="13"/>
  <c r="G7" i="13"/>
  <c r="F7" i="13"/>
  <c r="F6" i="13"/>
  <c r="F14" i="13" s="1"/>
  <c r="G13" i="13" l="1"/>
  <c r="G14" i="13"/>
  <c r="H14" i="13" l="1"/>
  <c r="H6" i="13"/>
  <c r="H12" i="13"/>
  <c r="H9" i="13"/>
  <c r="H8" i="13"/>
  <c r="H13" i="13"/>
  <c r="H7" i="13"/>
  <c r="H10" i="13"/>
  <c r="H11" i="13"/>
  <c r="B9" i="9" l="1"/>
  <c r="B4" i="9"/>
  <c r="B10" i="9" s="1"/>
  <c r="B15" i="2" l="1"/>
  <c r="C15" i="2"/>
  <c r="C5" i="17" l="1"/>
  <c r="C4" i="17" s="1"/>
  <c r="B5" i="17"/>
  <c r="B4" i="17" s="1"/>
  <c r="C13" i="8" l="1"/>
  <c r="E13" i="8" s="1"/>
  <c r="E12" i="8"/>
  <c r="D12" i="8"/>
  <c r="C12" i="8"/>
  <c r="E10" i="8"/>
  <c r="D10" i="8"/>
  <c r="E9" i="8"/>
  <c r="D9" i="8"/>
  <c r="C8" i="8"/>
  <c r="E8" i="8" s="1"/>
  <c r="B8" i="8"/>
  <c r="B11" i="8" s="1"/>
  <c r="E7" i="8"/>
  <c r="D7" i="8"/>
  <c r="E6" i="8"/>
  <c r="D6" i="8"/>
  <c r="E5" i="8"/>
  <c r="D5" i="8"/>
  <c r="E4" i="8"/>
  <c r="D4" i="8"/>
  <c r="B15" i="8" l="1"/>
  <c r="B14" i="8"/>
  <c r="D13" i="8"/>
  <c r="C11" i="8"/>
  <c r="D8" i="8"/>
  <c r="C14" i="8" l="1"/>
  <c r="E11" i="8"/>
  <c r="D11" i="8"/>
  <c r="C15" i="8"/>
  <c r="E14" i="8" l="1"/>
  <c r="D14" i="8"/>
  <c r="E15" i="8"/>
  <c r="D15" i="8"/>
  <c r="D39" i="16" l="1"/>
  <c r="C39" i="16"/>
  <c r="B39" i="16"/>
  <c r="D18" i="16"/>
  <c r="C18" i="16"/>
  <c r="B18" i="16"/>
  <c r="D8" i="16"/>
  <c r="C8" i="16"/>
  <c r="B8" i="16"/>
  <c r="B14" i="15" l="1"/>
  <c r="B8" i="15"/>
  <c r="B15" i="15" s="1"/>
  <c r="B21" i="11" l="1"/>
  <c r="B27" i="11" s="1"/>
  <c r="B12" i="11"/>
  <c r="B25" i="11" s="1"/>
  <c r="B5" i="11"/>
  <c r="B15" i="11" s="1"/>
  <c r="B18" i="11" s="1"/>
  <c r="B20" i="11" s="1"/>
  <c r="B26" i="11" s="1"/>
  <c r="B24" i="11" l="1"/>
  <c r="D23" i="10" l="1"/>
  <c r="C23" i="10"/>
  <c r="B23" i="10"/>
  <c r="D15" i="10"/>
  <c r="C15" i="10"/>
  <c r="B15" i="10"/>
  <c r="B16" i="10" l="1"/>
  <c r="B24" i="10" s="1"/>
  <c r="C16" i="10"/>
  <c r="C24" i="10" s="1"/>
  <c r="D16" i="10"/>
  <c r="D24" i="10" s="1"/>
  <c r="C15" i="7" l="1"/>
  <c r="B15" i="7"/>
  <c r="C10" i="7"/>
  <c r="B10" i="7"/>
  <c r="B16" i="7" s="1"/>
  <c r="C16" i="7" l="1"/>
  <c r="C16" i="3"/>
  <c r="B16" i="3"/>
  <c r="E6" i="3" s="1"/>
  <c r="C12" i="3"/>
  <c r="B12" i="3"/>
  <c r="D9" i="3"/>
  <c r="B10" i="3"/>
  <c r="D6" i="3"/>
  <c r="D5" i="3"/>
  <c r="C7" i="3"/>
  <c r="B7" i="3"/>
  <c r="E12" i="3" l="1"/>
  <c r="D7" i="3"/>
  <c r="F8" i="3"/>
  <c r="F6" i="3"/>
  <c r="G6" i="3" s="1"/>
  <c r="F9" i="3"/>
  <c r="F12" i="3"/>
  <c r="E9" i="3"/>
  <c r="E5" i="3"/>
  <c r="E7" i="3" s="1"/>
  <c r="D12" i="3"/>
  <c r="F5" i="3"/>
  <c r="D8" i="3"/>
  <c r="D10" i="3" s="1"/>
  <c r="B11" i="3"/>
  <c r="E8" i="3"/>
  <c r="C11" i="3"/>
  <c r="C10" i="3"/>
  <c r="G12" i="3" l="1"/>
  <c r="F7" i="3"/>
  <c r="G5" i="3"/>
  <c r="G7" i="3" s="1"/>
  <c r="G9" i="3"/>
  <c r="B13" i="3"/>
  <c r="E11" i="3"/>
  <c r="E13" i="3" s="1"/>
  <c r="C13" i="3"/>
  <c r="D11" i="3"/>
  <c r="D13" i="3" s="1"/>
  <c r="F11" i="3"/>
  <c r="E10" i="3"/>
  <c r="F10" i="3"/>
  <c r="G8" i="3"/>
  <c r="G10" i="3" l="1"/>
  <c r="G11" i="3"/>
  <c r="G13" i="3" s="1"/>
  <c r="F13" i="3"/>
  <c r="C12" i="2" l="1"/>
  <c r="B12" i="2"/>
  <c r="B11" i="2"/>
  <c r="C7" i="2"/>
  <c r="D5" i="2"/>
  <c r="F12" i="2" l="1"/>
  <c r="D9" i="2"/>
  <c r="B7" i="2"/>
  <c r="D8" i="2"/>
  <c r="E6" i="2"/>
  <c r="E12" i="2"/>
  <c r="E9" i="2"/>
  <c r="E5" i="2"/>
  <c r="B13" i="2"/>
  <c r="E11" i="2"/>
  <c r="F9" i="2"/>
  <c r="F5" i="2"/>
  <c r="F6" i="2"/>
  <c r="E8" i="2"/>
  <c r="C11" i="2"/>
  <c r="D12" i="2"/>
  <c r="F8" i="2"/>
  <c r="B10" i="2"/>
  <c r="C10" i="2"/>
  <c r="D6" i="2"/>
  <c r="D7" i="2" s="1"/>
  <c r="D10" i="2" l="1"/>
  <c r="G12" i="2"/>
  <c r="G6" i="2"/>
  <c r="E13" i="2"/>
  <c r="G9" i="2"/>
  <c r="E7" i="2"/>
  <c r="F7" i="2"/>
  <c r="G5" i="2"/>
  <c r="G7" i="2" s="1"/>
  <c r="G8" i="2"/>
  <c r="F10" i="2"/>
  <c r="C13" i="2"/>
  <c r="F11" i="2"/>
  <c r="D11" i="2"/>
  <c r="D13" i="2" s="1"/>
  <c r="E10" i="2"/>
  <c r="G10" i="2" l="1"/>
  <c r="G11" i="2"/>
  <c r="G13" i="2" s="1"/>
  <c r="F13" i="2"/>
</calcChain>
</file>

<file path=xl/sharedStrings.xml><?xml version="1.0" encoding="utf-8"?>
<sst xmlns="http://schemas.openxmlformats.org/spreadsheetml/2006/main" count="911" uniqueCount="504">
  <si>
    <t>Fjárlagafrumvarp fyrir árið 2024</t>
  </si>
  <si>
    <t>Afkoma ríkissjóðs, breyting frá fjármálaáætlun 2024</t>
  </si>
  <si>
    <t>ma.kr.</t>
  </si>
  <si>
    <t>% af VLF</t>
  </si>
  <si>
    <t>Þjóðhagsgrunnur</t>
  </si>
  <si>
    <t>Fjármála-áætlun
2024</t>
  </si>
  <si>
    <t>Frumvarp
2024</t>
  </si>
  <si>
    <t>br.</t>
  </si>
  <si>
    <t>Frumtekjur</t>
  </si>
  <si>
    <t>Frumgjöld</t>
  </si>
  <si>
    <t>Frumjöfnuður</t>
  </si>
  <si>
    <t>Vaxtatekjur</t>
  </si>
  <si>
    <t>Vaxtagjöld</t>
  </si>
  <si>
    <t>Vaxtajöfnuður</t>
  </si>
  <si>
    <t>Heildartekjur</t>
  </si>
  <si>
    <t>Heildargjöld</t>
  </si>
  <si>
    <t>Heildarjöfnuður</t>
  </si>
  <si>
    <t>VLF m.kr.</t>
  </si>
  <si>
    <t>VLF mia.kr.</t>
  </si>
  <si>
    <t>Afkomuhorfur 2023</t>
  </si>
  <si>
    <t>Fjárlög
2023</t>
  </si>
  <si>
    <t>Áætlun
2023</t>
  </si>
  <si>
    <t>Afkoma ríkissjóðs, breyting frá fjárlögum 2023</t>
  </si>
  <si>
    <t>Skatttekjur</t>
  </si>
  <si>
    <t>Skattar á tekjur og hagnað</t>
  </si>
  <si>
    <t>Skattar á laungreiðslur og vinnuafl</t>
  </si>
  <si>
    <t>Eignarskattar</t>
  </si>
  <si>
    <t>Skattar á vöru og þjónustu</t>
  </si>
  <si>
    <t>Skattar á alþjóðaverslun og viðskipti</t>
  </si>
  <si>
    <t>Aðrir skattar</t>
  </si>
  <si>
    <t>Tryggingagjöld</t>
  </si>
  <si>
    <t>Fjárframlög</t>
  </si>
  <si>
    <t>Frá erlendum aðilum</t>
  </si>
  <si>
    <t>Frá alþjóðastofnunum</t>
  </si>
  <si>
    <t>Frá opinberum aðilum</t>
  </si>
  <si>
    <t>Aðrar tekjur</t>
  </si>
  <si>
    <t>Eignatekjur</t>
  </si>
  <si>
    <t>þ.a. vaxtatekjur</t>
  </si>
  <si>
    <t>þ.a. arðgreiðslur</t>
  </si>
  <si>
    <t>Sala á vöru og þjónustu</t>
  </si>
  <si>
    <t>Ýmsar tekjur og óskilgreindar tekjur</t>
  </si>
  <si>
    <t>Rekstrarútgjöld</t>
  </si>
  <si>
    <t>Laun</t>
  </si>
  <si>
    <t>Kaup á vöru og þjónustu</t>
  </si>
  <si>
    <t>Afskriftir</t>
  </si>
  <si>
    <t>Framleiðslustyrkir</t>
  </si>
  <si>
    <t>Til alþjóðastofnana</t>
  </si>
  <si>
    <t>Til almannatrygginga</t>
  </si>
  <si>
    <t>Til sveitarfélaga</t>
  </si>
  <si>
    <t>Félagslegar tilfærslur til heimila</t>
  </si>
  <si>
    <t>Tilfærsluútgjöld önnur en fjárframlög</t>
  </si>
  <si>
    <t>Fastafjárútgjöld</t>
  </si>
  <si>
    <t>Fjárfesting í efnislegum eignum</t>
  </si>
  <si>
    <t>Afskriftir (-)</t>
  </si>
  <si>
    <t>Tekjuáætlun 2022-2024</t>
  </si>
  <si>
    <r>
      <t xml:space="preserve">2022 </t>
    </r>
    <r>
      <rPr>
        <b/>
        <vertAlign val="superscript"/>
        <sz val="9"/>
        <color rgb="FF003D85"/>
        <rFont val="FiraGO Light"/>
        <family val="2"/>
      </rPr>
      <t>1</t>
    </r>
  </si>
  <si>
    <t>Áætlun</t>
  </si>
  <si>
    <t>Rekstrargrunnur, m.kr.</t>
  </si>
  <si>
    <t>Endurmat 2023</t>
  </si>
  <si>
    <t>Frumvarp 2024</t>
  </si>
  <si>
    <t>Skattar á launagr. og vinnuafl</t>
  </si>
  <si>
    <t xml:space="preserve">Eignarskattar </t>
  </si>
  <si>
    <t xml:space="preserve">Skattar á vöru og þjónustu </t>
  </si>
  <si>
    <t xml:space="preserve">Tollar og aðflutningsgjöld </t>
  </si>
  <si>
    <t>Arður og hluti af tekjum ríkisft.</t>
  </si>
  <si>
    <t>Aðrar eignatekjur</t>
  </si>
  <si>
    <t>Ýmsar tekjur</t>
  </si>
  <si>
    <t>Heildartekjur ríkissjóðs</t>
  </si>
  <si>
    <t>VLF</t>
  </si>
  <si>
    <t>Arðgreiðslur</t>
  </si>
  <si>
    <t>Arður og hluti af tekjum B-hluta fyrirtækja (m.kr.)</t>
  </si>
  <si>
    <t>Áætlun 2023</t>
  </si>
  <si>
    <t>Áætlun 2024</t>
  </si>
  <si>
    <t>Arður</t>
  </si>
  <si>
    <t>Íslandsbanki hf.</t>
  </si>
  <si>
    <t>Landsbankinn hf.</t>
  </si>
  <si>
    <t>Landsvirkjun</t>
  </si>
  <si>
    <t>Landsnet</t>
  </si>
  <si>
    <t>Aðrir</t>
  </si>
  <si>
    <t>Arður alls</t>
  </si>
  <si>
    <t>Hluti af tekjum B-hluta fyrirtækja</t>
  </si>
  <si>
    <t>ÁTVR</t>
  </si>
  <si>
    <t>Framlag Happdrættis HÍ til Háskóla Íslands</t>
  </si>
  <si>
    <t>Framlag frá Húsnæðissjóði</t>
  </si>
  <si>
    <t>Hluti af tekjum B-hluta fyrirtækja alls</t>
  </si>
  <si>
    <t>Arður og hluti af tekjum B-hluta fyrirtækja alls</t>
  </si>
  <si>
    <t>Tekjur af arði frá félögum eru settar fram samkvæmt GFS-staðlinum. Á rekstrargrunni er arðgreiðsla tekjufærð að því marki sem hún er ekki umfram hlutdeild ríkisins í áætluðum hagnaði af reglulegri starfsemi félags. Á greiðslugrunni er arðgreiðslan færð til fulls, óháð hagnaði félags. Í áætlun fyrir árin 2023 og 2024 eru arðgreiðslur ekki umfram hagnað af reglulegri starfsemi og tekjur því hinar sömu á rekstrargrunni og greiðslugrunni.</t>
  </si>
  <si>
    <t>5_1</t>
  </si>
  <si>
    <t>Hagræn skipting útgjalda</t>
  </si>
  <si>
    <t xml:space="preserve">Breyting
m.kr. </t>
  </si>
  <si>
    <t>Breyting
%</t>
  </si>
  <si>
    <t>Rekstrarframlög</t>
  </si>
  <si>
    <t>Rekstrartilfærslur</t>
  </si>
  <si>
    <t>Fjármagnstilfærslur</t>
  </si>
  <si>
    <t>Fjárfestingarframlag</t>
  </si>
  <si>
    <t>Rammasett útgjöld</t>
  </si>
  <si>
    <t>Aðrir liðir utan ramma²</t>
  </si>
  <si>
    <t xml:space="preserve">Rekstrartekjur </t>
  </si>
  <si>
    <t>Framlag úr ríkissjóði</t>
  </si>
  <si>
    <t>Viðskiptahreyfingar</t>
  </si>
  <si>
    <t>Samtals fjármögnun</t>
  </si>
  <si>
    <r>
      <t>Frumvarp</t>
    </r>
    <r>
      <rPr>
        <vertAlign val="superscript"/>
        <sz val="9"/>
        <color rgb="FF003D85"/>
        <rFont val="Times New Roman"/>
        <family val="1"/>
      </rPr>
      <t xml:space="preserve">1
</t>
    </r>
    <r>
      <rPr>
        <b/>
        <sz val="9"/>
        <color rgb="FF003D85"/>
        <rFont val="FiraGO Light"/>
        <family val="2"/>
      </rPr>
      <t>2024</t>
    </r>
  </si>
  <si>
    <r>
      <rPr>
        <vertAlign val="superscript"/>
        <sz val="8"/>
        <rFont val="FiraGO Light"/>
        <family val="2"/>
      </rPr>
      <t>1</t>
    </r>
    <r>
      <rPr>
        <sz val="8"/>
        <rFont val="FiraGO Light"/>
        <family val="2"/>
      </rPr>
      <t xml:space="preserve"> Án verðlagshækkana</t>
    </r>
  </si>
  <si>
    <t>5_5</t>
  </si>
  <si>
    <t>Verðlagsbreytingar</t>
  </si>
  <si>
    <t>útgjöld
ma.kr.</t>
  </si>
  <si>
    <t>Launabreytingar</t>
  </si>
  <si>
    <t>Endurmat á launaforsendum fjárlaga fyrri ára</t>
  </si>
  <si>
    <t>Almennar verðlagsbreytingar</t>
  </si>
  <si>
    <t>Gengisbreytingar</t>
  </si>
  <si>
    <t>Hækkun atvinnuleysisbóta og bóta almannatrygginga</t>
  </si>
  <si>
    <t>Samtals</t>
  </si>
  <si>
    <t>Verðlagsbreytingar fjárlagafrumvarpsins 2024</t>
  </si>
  <si>
    <t>Sjóðstreymi ríkissjóðs</t>
  </si>
  <si>
    <t>Sjóðstreymi A-hluta ríkissjóðs</t>
  </si>
  <si>
    <t>Sjóðstreymi ríkissjóðs (A1-hluta), m.kr.</t>
  </si>
  <si>
    <t>Handbært fé frá rekstri</t>
  </si>
  <si>
    <t>Fjárfestingarhreyfingar</t>
  </si>
  <si>
    <t>Fjárfesting</t>
  </si>
  <si>
    <t>Sala eigna</t>
  </si>
  <si>
    <t>Veitt löng lán</t>
  </si>
  <si>
    <t>Innheimtar afborganir af veittum lánum</t>
  </si>
  <si>
    <t>Móttekinn arður</t>
  </si>
  <si>
    <t>Fyrirframgreiðsla til LSR</t>
  </si>
  <si>
    <t>Eiginfjárframlög og hlutabréfakaup</t>
  </si>
  <si>
    <t>Stöðugleikaframlög, innlögð umfram útborguð</t>
  </si>
  <si>
    <t>Fjárfestingarhreyfingar samtals</t>
  </si>
  <si>
    <t>Hreinn lánsfjárjöfnuður</t>
  </si>
  <si>
    <t>Fjármögnunarhreyfingar</t>
  </si>
  <si>
    <t>Skammtímalán, breyting</t>
  </si>
  <si>
    <t>Tekin langtímalán</t>
  </si>
  <si>
    <t>Þar af innlend</t>
  </si>
  <si>
    <t>Afborganir af teknum lánum</t>
  </si>
  <si>
    <t>Þar af innlendar</t>
  </si>
  <si>
    <t>Fjármögnunarhreyfingar samtals</t>
  </si>
  <si>
    <t>Breyting á handbæru fé</t>
  </si>
  <si>
    <t>Skuldir ríkissjóðs</t>
  </si>
  <si>
    <t>Stöðutölur í m.kr. á verðlagi í lok hvers árs</t>
  </si>
  <si>
    <t>Ríkisbréf, ríkisvíxlar og spariskírteini</t>
  </si>
  <si>
    <t>Vegna eiginfjárframlags til fjármálastofnana</t>
  </si>
  <si>
    <t>Aðrir innlendir aðilar</t>
  </si>
  <si>
    <t>Erlend lán</t>
  </si>
  <si>
    <t>Önnur erlend lán</t>
  </si>
  <si>
    <t>Áfallnir ógjaldfallnir vextir</t>
  </si>
  <si>
    <t>Kröfur ríkissjóðs</t>
  </si>
  <si>
    <t>Veitt lán</t>
  </si>
  <si>
    <t>Viðskiptareikningur, nettó</t>
  </si>
  <si>
    <t>Hreinar lántökur ríkissjóðs</t>
  </si>
  <si>
    <t>Handbært fé vegna gjaldeyrisvaraforða</t>
  </si>
  <si>
    <t>Handbært fé, annað, nettó</t>
  </si>
  <si>
    <t>Hrein staða ríkissjóðs</t>
  </si>
  <si>
    <t>Hlutafé, eignarhlutir, stofnfé og stöðugleikaframlög</t>
  </si>
  <si>
    <t>Hrein staða ríkissjóðs að teknu tilliti til eigna</t>
  </si>
  <si>
    <t>Skuldir ríkissjóðs m.v. skuldareglu</t>
  </si>
  <si>
    <t>Í hlutfalli af VLF (%)</t>
  </si>
  <si>
    <t>Lánveitingar</t>
  </si>
  <si>
    <t>Heimild</t>
  </si>
  <si>
    <t>Horfur</t>
  </si>
  <si>
    <t>Betri samgöngur</t>
  </si>
  <si>
    <t>Byggðastofnun</t>
  </si>
  <si>
    <t>Fjárföng ehf.</t>
  </si>
  <si>
    <t>Húsnæðissjóður</t>
  </si>
  <si>
    <t>Menntasjóður námsmanna</t>
  </si>
  <si>
    <t>Lánveitingar, samtals</t>
  </si>
  <si>
    <t>Verg landsframleiðsla</t>
  </si>
  <si>
    <t>Ríkisábyrgðir</t>
  </si>
  <si>
    <t>Ný flokkun</t>
  </si>
  <si>
    <t>Eftirstöðvar ríkisábyrgða</t>
  </si>
  <si>
    <t>af heild</t>
  </si>
  <si>
    <t>ÍL-sjóður</t>
  </si>
  <si>
    <t>Landsvirkjun hf.</t>
  </si>
  <si>
    <t>Lánasjóður íslenskra námsmanna</t>
  </si>
  <si>
    <t>Viðbótar- og stuðningslán</t>
  </si>
  <si>
    <t>Icelandair hf.</t>
  </si>
  <si>
    <t>RÚV ohf.</t>
  </si>
  <si>
    <t xml:space="preserve">Annað </t>
  </si>
  <si>
    <t>Aðhaldsaðgerðir</t>
  </si>
  <si>
    <t>Fjárlög 2023
Rekstr.framl.</t>
  </si>
  <si>
    <t>Aðhald: 
Laun</t>
  </si>
  <si>
    <t>Aðhald: Önnur gjöld</t>
  </si>
  <si>
    <t>Alls aðhald: Rekstur</t>
  </si>
  <si>
    <t>% af rekstr.framl. fjárlaga 2023</t>
  </si>
  <si>
    <t>Almanna- og réttaröryggi</t>
  </si>
  <si>
    <t>Félags-, húsnæðis- og tryggingamál</t>
  </si>
  <si>
    <t>Heilbrigðismál</t>
  </si>
  <si>
    <t>Mennta- og menningarmál</t>
  </si>
  <si>
    <t>Önnur málefnasvið</t>
  </si>
  <si>
    <t>Nýsköpun, rannsóknir og þekkingargr.</t>
  </si>
  <si>
    <t>Samgöngu- og fjarskiptamál</t>
  </si>
  <si>
    <t>Skatta-, eigna- og fjármálaumsýsla</t>
  </si>
  <si>
    <t>Umhverfis- og orkumál</t>
  </si>
  <si>
    <t>Utanríkismál og alþjóðl. þróunarsamvinna</t>
  </si>
  <si>
    <r>
      <rPr>
        <vertAlign val="superscript"/>
        <sz val="9"/>
        <rFont val="FiraGO Light"/>
        <family val="2"/>
      </rPr>
      <t>1</t>
    </r>
    <r>
      <rPr>
        <sz val="9"/>
        <rFont val="FiraGO Light"/>
        <family val="2"/>
      </rPr>
      <t xml:space="preserve"> Framsetning ríkisreiknings (IPSAS-staðall) er aðlöguð að framsetningu fjárlaga (GFS-staðall). Sjá séryfirlit 2 á bls. 84 í ríkisreikningi 2022.</t>
    </r>
  </si>
  <si>
    <t>Lögfestar breytingar</t>
  </si>
  <si>
    <t>Hækkun lágmarksendurgreiðslu VSK til erl. ferðamanna ("tax free")</t>
  </si>
  <si>
    <t>Varaflugvallargjald</t>
  </si>
  <si>
    <t>Tímabundinni niðurfellingu gistináttaskatts lýkur</t>
  </si>
  <si>
    <t>Ólögfestar breytingar</t>
  </si>
  <si>
    <t>Endurskoðun skattlagningar á ökutæki og eldsneyti</t>
  </si>
  <si>
    <t>Gjaldtaka í ferðaþjónustu</t>
  </si>
  <si>
    <t>Breytingar á verðmætagjaldi sjókvíaeldis</t>
  </si>
  <si>
    <t>Lögfestar og ólögfestar breytingar samtals</t>
  </si>
  <si>
    <t>1. Fjárhæðir tákna áhrif hverrar kerfisbreytingar í samanburði við óbreytt kerfi á árinu 2024. Fjárhæðir eru með hliðaráhrifum á virðisaukaskatt.</t>
  </si>
  <si>
    <t>2. Hækkun krónutölugjalda hefur jákvæð tekjuáhrif á ríkissjóð þrátt fyrir að gjöldin haldi ekki verðgildi sínu milli ára.</t>
  </si>
  <si>
    <r>
      <t xml:space="preserve">Tekjuáhrif helstu skattabreytinga á ríkissjóð 2024, ma.kr. </t>
    </r>
    <r>
      <rPr>
        <b/>
        <vertAlign val="superscript"/>
        <sz val="9"/>
        <color rgb="FF003D85"/>
        <rFont val="FiraGO Light"/>
        <family val="2"/>
      </rPr>
      <t>1</t>
    </r>
  </si>
  <si>
    <t>Skattastyrkir</t>
  </si>
  <si>
    <t>Tekjuáhrif helstu skattabreytinga 2024</t>
  </si>
  <si>
    <t>Skattastyrkir flokkaðir eftir tegund ívilnunar</t>
  </si>
  <si>
    <t>Undanþága frá skattskyldu</t>
  </si>
  <si>
    <t>Frádráttur</t>
  </si>
  <si>
    <t>Frádráttarheimild</t>
  </si>
  <si>
    <t>Lægri skattprósenta</t>
  </si>
  <si>
    <t>Alls</t>
  </si>
  <si>
    <t>Skattastyrkir flokkaðir eftir tegund skatts</t>
  </si>
  <si>
    <t>Tekjuskattur einstaklinga</t>
  </si>
  <si>
    <t>Tekjuskattur lögaðila</t>
  </si>
  <si>
    <t>Fjármagnstekjuskattur</t>
  </si>
  <si>
    <t>VSK</t>
  </si>
  <si>
    <t>Vörugjöld og aðrir neysluskattar</t>
  </si>
  <si>
    <t>Skattastyrkir flokkaðir eftir málefnasviði</t>
  </si>
  <si>
    <t>07. Nýsköpun, rannsóknir og þekkingargreinar</t>
  </si>
  <si>
    <t>08. Sveitarfélög og byggðamál</t>
  </si>
  <si>
    <t>09. Almanna- og réttaröryggi</t>
  </si>
  <si>
    <t>11. Samgöngu- og fjarskiptamál</t>
  </si>
  <si>
    <t>12. Landbúnaður</t>
  </si>
  <si>
    <t>14. Ferðaþjónusta</t>
  </si>
  <si>
    <t>17. Umhverfismál</t>
  </si>
  <si>
    <t>18. Menning, listir, íþrótta- og æskulýðsmál</t>
  </si>
  <si>
    <t>20. Framhaldsskólastig</t>
  </si>
  <si>
    <t>21. Háskólastig</t>
  </si>
  <si>
    <t>23. Sjúkrahúsþjónusta</t>
  </si>
  <si>
    <t>27. Örorka og málefni fatlaðs fólks</t>
  </si>
  <si>
    <t>29. Fjölskyldumál</t>
  </si>
  <si>
    <t>30. Vinnumál og atvinnuleysi</t>
  </si>
  <si>
    <t>31. Húsnæðisstuðningur</t>
  </si>
  <si>
    <t>Óflokkað</t>
  </si>
  <si>
    <t>Vegna skattframkvæmdar</t>
  </si>
  <si>
    <t>Alls, % af VLF</t>
  </si>
  <si>
    <t xml:space="preserve">Hækkun krónutölugjalda um 3,5%² </t>
  </si>
  <si>
    <t>² Aðrir liðir utan ramma: ríkisábyrgðir, lífeyrisskuldbindingar, Atvinnuleysistryggingasjóður  og framlög til Jöfnunarsjóðs sveitarfélaga.</t>
  </si>
  <si>
    <t>5_4</t>
  </si>
  <si>
    <t>Rammasett útgjöld breyting frá fjármálaáætlun</t>
  </si>
  <si>
    <t>5_6</t>
  </si>
  <si>
    <t>Samningar</t>
  </si>
  <si>
    <t>Áb.</t>
  </si>
  <si>
    <t>Fj. samn.</t>
  </si>
  <si>
    <t>Rekstrar- og þjónustusamningar</t>
  </si>
  <si>
    <t>04 Utanríkismál</t>
  </si>
  <si>
    <t>UTN</t>
  </si>
  <si>
    <t>05 Skatta-, eigna- og fjármálaumsýsla</t>
  </si>
  <si>
    <t>FJR</t>
  </si>
  <si>
    <t>07 Nýsköpun, rannsóknir og þekkingargreinar</t>
  </si>
  <si>
    <t>HVIN</t>
  </si>
  <si>
    <t>08 Sveitarfélög og byggðamál</t>
  </si>
  <si>
    <t>IRN</t>
  </si>
  <si>
    <t>09 Almanna- og réttaröryggi</t>
  </si>
  <si>
    <t>DMR</t>
  </si>
  <si>
    <t>11 Samgöngu- og fjarskiptamál</t>
  </si>
  <si>
    <t>12 Landbúnaður</t>
  </si>
  <si>
    <t>MAR</t>
  </si>
  <si>
    <t>13 Sjávarútvegur og fiskeldi</t>
  </si>
  <si>
    <t>14 Ferðaþjónusta</t>
  </si>
  <si>
    <t>MVF</t>
  </si>
  <si>
    <t>18 Menning, listir, íþrótta- og æskulýðsmál</t>
  </si>
  <si>
    <t>19 Fjölmiðlun</t>
  </si>
  <si>
    <t>20 Framhaldsskólastig</t>
  </si>
  <si>
    <t>MRN</t>
  </si>
  <si>
    <t>21 Háskólastig</t>
  </si>
  <si>
    <t>23 Sjúkrahúsþjónusta</t>
  </si>
  <si>
    <t>HRN</t>
  </si>
  <si>
    <t>24 Heilbrigðisþjónusta utan sjúkrahúsa</t>
  </si>
  <si>
    <t>25 Hjúkrunar- og endurhæfingarþjónusta</t>
  </si>
  <si>
    <t>29 Fjölskyldumál</t>
  </si>
  <si>
    <t>35 Alþjóðleg þróunarsamvinna</t>
  </si>
  <si>
    <t>Samtals rekstrar- og þjónustusamningar</t>
  </si>
  <si>
    <t xml:space="preserve"> </t>
  </si>
  <si>
    <t>Styrktar- og samstarfssamningar</t>
  </si>
  <si>
    <t>03 Æðsta stjórnsýsla</t>
  </si>
  <si>
    <t>FOR</t>
  </si>
  <si>
    <t>10 Rétt. einstakl., trúmál og stjórnsýsla dómsmála</t>
  </si>
  <si>
    <t>15 Orkumál</t>
  </si>
  <si>
    <t>URN</t>
  </si>
  <si>
    <t>17 Umhverfismál</t>
  </si>
  <si>
    <t>22 Önnur skólastig og stjórns. mennta- og barnamála</t>
  </si>
  <si>
    <t>FRN</t>
  </si>
  <si>
    <t>30 Vinnumarkaður og atvinnuleysi</t>
  </si>
  <si>
    <t>32 Lýðheilsa og stjórnsýsla velferðarmála</t>
  </si>
  <si>
    <t>Samtals styrktar- og samstarfssamningar</t>
  </si>
  <si>
    <t>Samtals skuldbindandi samningar</t>
  </si>
  <si>
    <t>Hlutfall af frumútgjöldum</t>
  </si>
  <si>
    <t>5_7</t>
  </si>
  <si>
    <t>Fjárfestingar</t>
  </si>
  <si>
    <t>Fjárfestingarframlög og fjármagnstilfærslur, ma.kr.</t>
  </si>
  <si>
    <t xml:space="preserve">
2023</t>
  </si>
  <si>
    <t>Framlög í tengslum við COVID-19¹</t>
  </si>
  <si>
    <t>Menntamál: Efling háskóla- og framhaldsskólastigs vegna nemendafjölgunar</t>
  </si>
  <si>
    <t>Heilbrigðismál: Kaup á bóluefni við COVID-19</t>
  </si>
  <si>
    <t>Aukinn viðbúnaður heilbrigðiskerfisins við heimsfaraldri: Farsóttardeild á LSH</t>
  </si>
  <si>
    <t>Aukinn viðbúnaður heilbrigðiskerfisins við heimsfaraldri: 30 ný endurhæfingarrými</t>
  </si>
  <si>
    <t>Aukinn viðbúnaður heilbrigðiskerfisins við heimsfaraldri: Opnun hágæslurýma</t>
  </si>
  <si>
    <t>Andlegt heilbrigði: Heilsuefling í heimabyggð</t>
  </si>
  <si>
    <t>Ábyrgðarsjóður launa: Auknar útgreiðslur</t>
  </si>
  <si>
    <t>Andlegt heilbrigði: Efling sálfélagslegrar þjónustu innan heilsugæslunnar</t>
  </si>
  <si>
    <t>Fjárfestingarframlög og fjármagnstilfærslur¹</t>
  </si>
  <si>
    <t>Samgönguframkvæmdir</t>
  </si>
  <si>
    <t>Rannsóknir, þróun og nýsköpun</t>
  </si>
  <si>
    <t>Bygging nýs Landspítala</t>
  </si>
  <si>
    <t>Stofnframlög í almenna íbúðakerfið</t>
  </si>
  <si>
    <t>Önnur innviðaverkefni</t>
  </si>
  <si>
    <t>Samtals án Orkusjóðs:</t>
  </si>
  <si>
    <t>Orkusjóður - stuðningur færist af tekjuhlið</t>
  </si>
  <si>
    <t>Samtals:</t>
  </si>
  <si>
    <r>
      <t>¹</t>
    </r>
    <r>
      <rPr>
        <sz val="8"/>
        <rFont val="FiraGO Light"/>
        <family val="2"/>
      </rPr>
      <t xml:space="preserve">Fjárhæðir í töflu byggja á fjárheimildum hvors árs. Á árinu 2023 er til viðbótar við fjárheimildir verið að nýta uppsafnaðar heimildir til byggingar nýs Landspítala, í samgönguframkvæmdir og stofnframlög.  </t>
    </r>
  </si>
  <si>
    <t>Rammi
fjármálaáætl.
2024</t>
  </si>
  <si>
    <r>
      <t>Rammi
frumvarp
2024</t>
    </r>
    <r>
      <rPr>
        <b/>
        <vertAlign val="superscript"/>
        <sz val="9"/>
        <color rgb="FF003D85"/>
        <rFont val="Calibri"/>
        <family val="2"/>
      </rPr>
      <t>1</t>
    </r>
  </si>
  <si>
    <t>br. frá fjármála-áætlun
m.kr.</t>
  </si>
  <si>
    <t>breyting
%</t>
  </si>
  <si>
    <t>01 Alþingi og eftirlitsstofnanir þess</t>
  </si>
  <si>
    <t>02 Dómstólar</t>
  </si>
  <si>
    <t>06 Hagskýrslugerð og grunnskrár</t>
  </si>
  <si>
    <t>16 Markaðseftirlit og neytendamál</t>
  </si>
  <si>
    <t>22 Önnur skólastig og stjórnsýsla mennta- og barnamála</t>
  </si>
  <si>
    <t>26 Lyf og lækningavörur</t>
  </si>
  <si>
    <t>27 Örorka og málefni fatlaðs fólks</t>
  </si>
  <si>
    <t>28 Málefni aldraðra</t>
  </si>
  <si>
    <t>31 Húsnæðis-og skipulagsmál</t>
  </si>
  <si>
    <t>33 Fjármagnskostnaður, ábyrgðir og lífeyrisskuldbindi</t>
  </si>
  <si>
    <t>34 Almennur varasjóður og sértækar fjárráðstafanir</t>
  </si>
  <si>
    <t>Samtals rammasett útgjöld á verðlagi 2023</t>
  </si>
  <si>
    <t>Liðir utan ramma²</t>
  </si>
  <si>
    <r>
      <t>Aðlögun frumgjalda að GFS staðli</t>
    </r>
    <r>
      <rPr>
        <sz val="9"/>
        <rFont val="Calibri"/>
        <family val="2"/>
      </rPr>
      <t>³</t>
    </r>
  </si>
  <si>
    <t>Launa- og verðlagsbætur 2024</t>
  </si>
  <si>
    <r>
      <t>Ráðstafanir</t>
    </r>
    <r>
      <rPr>
        <sz val="9"/>
        <rFont val="Calibri"/>
        <family val="2"/>
      </rPr>
      <t>⁴, uppsöfnuð áhrif</t>
    </r>
  </si>
  <si>
    <t>Frumgjöld samkvæmt GFS - staðli</t>
  </si>
  <si>
    <r>
      <t>Aðlögun vaxtagjalda að GFS staðli</t>
    </r>
    <r>
      <rPr>
        <sz val="9"/>
        <rFont val="Calibri"/>
        <family val="2"/>
      </rPr>
      <t>⁵</t>
    </r>
  </si>
  <si>
    <t>Heildargjöld samkvæmt GFS - staðli</t>
  </si>
  <si>
    <r>
      <rPr>
        <vertAlign val="superscript"/>
        <sz val="8"/>
        <rFont val="FiraGO Light"/>
        <family val="2"/>
      </rPr>
      <t>3</t>
    </r>
    <r>
      <rPr>
        <sz val="8"/>
        <rFont val="FiraGO Light"/>
        <family val="2"/>
      </rPr>
      <t xml:space="preserve"> Hér er um að ræða aðlaganir vegna meðferðar lífeyrisskuldbindinga og afskriftir skattkrafna. Þá er einnig um að ræða aðlaganir vegna innbyrðis viðskipta milli A-hluta aðila, svo sem Ríkiskaup, þannig að ekki komi til tvítalninga útgjalda. </t>
    </r>
  </si>
  <si>
    <t>Varasjóðir málaflokka</t>
  </si>
  <si>
    <t>Fjárlög
2023
m.kr.</t>
  </si>
  <si>
    <t>Frumvarp 2024
m.kr.</t>
  </si>
  <si>
    <t>02.20 Héraðsdómstólar</t>
  </si>
  <si>
    <t>04.10 Utanríkisþjónusta og stjórnsýsla utanríkismála</t>
  </si>
  <si>
    <t>05.10 Skattar og innheimta</t>
  </si>
  <si>
    <t>05.20 Eignaumsýsla ríkisins</t>
  </si>
  <si>
    <t>05.30 Fjármálaumsýsla ríkisins</t>
  </si>
  <si>
    <t>05.40 Stjórnsýsla ríkisfjármála</t>
  </si>
  <si>
    <t>07.20 Nýsköpun, samkeppni og þekkingargreinar</t>
  </si>
  <si>
    <t>09.10 Löggæsla</t>
  </si>
  <si>
    <t>09.20 Landhelgi</t>
  </si>
  <si>
    <t>10.40 Stjórnsýsla dómsmálaráðuneytis</t>
  </si>
  <si>
    <t>11.10 Samgöngur</t>
  </si>
  <si>
    <t>13.10 Stjórnun sjávarútvegs og fiskeldis</t>
  </si>
  <si>
    <t>13.20 Rannsóknir, þróun og nýsköpun í sjávarútvegi</t>
  </si>
  <si>
    <t>16.10 Markaðseftirlit og neytendamál</t>
  </si>
  <si>
    <t>17.10 Náttúruvernd, skógrækt og landgræðsla</t>
  </si>
  <si>
    <t>17.20 Rannsóknir og vöktun á náttúru Íslands</t>
  </si>
  <si>
    <t>17.50 Stjórnsýsla umhverfismála</t>
  </si>
  <si>
    <t>18.10 Safnamál</t>
  </si>
  <si>
    <t>18.20 Menningarstofnanir</t>
  </si>
  <si>
    <t>18.30 Menningarsjóðir</t>
  </si>
  <si>
    <t>20.10 Framhaldsskólar</t>
  </si>
  <si>
    <t>21.10 Háskólar og rannsóknastarfsemi</t>
  </si>
  <si>
    <t>22.30 Stjórnsýsla mennta- og barnamála</t>
  </si>
  <si>
    <t>23.10 Sérhæfð sjúkrahúsþjónusta</t>
  </si>
  <si>
    <t>23.20 Almenn sjúkrahúsþjónusta</t>
  </si>
  <si>
    <t>24.10 Heilsugæsla</t>
  </si>
  <si>
    <t>24.30 Sjúkraþjálfun, iðjuþjálfun og talþjálfun</t>
  </si>
  <si>
    <t>24.40 Sjúkraflutningar</t>
  </si>
  <si>
    <t>25.20 Endurhæfingarþjónusta</t>
  </si>
  <si>
    <t>29.40 Annar stuðningur við fjölskyldur og börn</t>
  </si>
  <si>
    <t>29.60 Bætur vegna veikinda og slysa</t>
  </si>
  <si>
    <t>30.20 Vinnumarkaður</t>
  </si>
  <si>
    <t>32.10 Lýðheilsa, forvarnir og eftirlit</t>
  </si>
  <si>
    <t>32.30 Stjórnsýsla heilbrigðismála</t>
  </si>
  <si>
    <t>32.40 Stjórnsýsla félagsmála</t>
  </si>
  <si>
    <t>Frv.
2024</t>
  </si>
  <si>
    <r>
      <t>Frumvarp</t>
    </r>
    <r>
      <rPr>
        <b/>
        <vertAlign val="superscript"/>
        <sz val="9"/>
        <color rgb="FF003D85"/>
        <rFont val="Calibri"/>
        <family val="2"/>
      </rPr>
      <t>1</t>
    </r>
    <r>
      <rPr>
        <b/>
        <sz val="9"/>
        <color rgb="FF003D85"/>
        <rFont val="FiraGO Light"/>
        <family val="2"/>
      </rPr>
      <t xml:space="preserve">
2024</t>
    </r>
  </si>
  <si>
    <t xml:space="preserve">br. 
m.kr. </t>
  </si>
  <si>
    <t>br. 
%</t>
  </si>
  <si>
    <r>
      <t>Aðlögun vaxtagjalda að GFS staðli</t>
    </r>
    <r>
      <rPr>
        <sz val="9"/>
        <rFont val="Calibri"/>
        <family val="2"/>
      </rPr>
      <t>⁴</t>
    </r>
  </si>
  <si>
    <r>
      <rPr>
        <vertAlign val="superscript"/>
        <sz val="8"/>
        <rFont val="FiraGO Light"/>
        <family val="2"/>
      </rPr>
      <t>1</t>
    </r>
    <r>
      <rPr>
        <sz val="8"/>
        <rFont val="FiraGO Light"/>
        <family val="2"/>
      </rPr>
      <t xml:space="preserve"> Án launa- og verðlagsbreytinga. Um sama verklag er að ræða og í fjárlögum 2023. Vegna óvissu um kjarasamninga er launabótum ekki dreift á málefnasvið heldur færðar á almennan varasjóð í frumvarpinu</t>
    </r>
  </si>
  <si>
    <r>
      <rPr>
        <vertAlign val="superscript"/>
        <sz val="8"/>
        <rFont val="FiraGO Light"/>
        <family val="2"/>
      </rPr>
      <t xml:space="preserve">2 </t>
    </r>
    <r>
      <rPr>
        <sz val="8"/>
        <rFont val="FiraGO Light"/>
        <family val="2"/>
      </rPr>
      <t>Liðir sem falla utan ramma málefnasviða að frátöldum vaxtagjöldum eru eftirfarandi: ríkisábyrgðir, lífeyrisskuldbindingar, Atvinnuleysistryggingasjóður og framlög til Jöfnunarsjóðs sveitarfélaga.</t>
    </r>
  </si>
  <si>
    <r>
      <rPr>
        <sz val="8"/>
        <rFont val="Calibri"/>
        <family val="2"/>
      </rPr>
      <t>⁴</t>
    </r>
    <r>
      <rPr>
        <sz val="8"/>
        <rFont val="FiraGO Light"/>
        <family val="2"/>
      </rPr>
      <t xml:space="preserve"> Reiknuð vaxtagjöld vegna ófjármagnaðra lífeyrisskuldbindinga.</t>
    </r>
  </si>
  <si>
    <t>Áætlaðar launabætur 2024</t>
  </si>
  <si>
    <t>Ráðstöfun* 2022
m.kr.</t>
  </si>
  <si>
    <t/>
  </si>
  <si>
    <t xml:space="preserve">*  Hér eru eingöngu sýnt það sem var ráðstafað af varasjóðum málaflokka en einnig voru fjárveitingar millifærðar á nokkra þeirra. </t>
  </si>
  <si>
    <t>*  Að viðbættum fjárveitingum ársins var einnig til ráðstöfun ónýttar fjárveitingar fyrra árs og millifærslur innan ársins, samtals 3.316 m.kr.</t>
  </si>
  <si>
    <t>Ríkisaðili</t>
  </si>
  <si>
    <t>Flokkun</t>
  </si>
  <si>
    <t>A-2</t>
  </si>
  <si>
    <t>Lindarhvoll ehf.</t>
  </si>
  <si>
    <t>A-3</t>
  </si>
  <si>
    <t>Eignasafn ríkiseigna</t>
  </si>
  <si>
    <t>Neyðarlínan ohf.</t>
  </si>
  <si>
    <t>Nýr Landspítali ohf.</t>
  </si>
  <si>
    <t>Rannsókna- og háskólanet Íslands hf.</t>
  </si>
  <si>
    <t>Ríkisútvarpið ohf.</t>
  </si>
  <si>
    <t>Náttúruhamfaratrygging Íslands</t>
  </si>
  <si>
    <t>Sítus ehf.</t>
  </si>
  <si>
    <t>Betri samgöngur ohf.</t>
  </si>
  <si>
    <t>Tæknigarður ehf.</t>
  </si>
  <si>
    <t>Eignahlutir ehf.</t>
  </si>
  <si>
    <t>Tæknisetur ehf.</t>
  </si>
  <si>
    <t>Fasteignir Háskóla Íslands ehf.</t>
  </si>
  <si>
    <t>Vaðlaheiðargöng hf.</t>
  </si>
  <si>
    <t>Vísindagarðar Háskóla Íslands ehf.</t>
  </si>
  <si>
    <t>Harpa ohf.</t>
  </si>
  <si>
    <t>Vísindagarðurinn ehf.</t>
  </si>
  <si>
    <t>Landskerfi bókasafna hf.</t>
  </si>
  <si>
    <t>Þróunarfélag Keflavíkurflugvallar ehf.</t>
  </si>
  <si>
    <t>Leigufélagið Bríet ehf.</t>
  </si>
  <si>
    <t>Öryggisfjarskipti ehf.</t>
  </si>
  <si>
    <t>Flokkun ríkisaðila</t>
  </si>
  <si>
    <t>Ríkisreikningur 2022, m.kr.</t>
  </si>
  <si>
    <t>Eignar-hluti</t>
  </si>
  <si>
    <t>Eigið fé 31.12.22</t>
  </si>
  <si>
    <t>Skuldir</t>
  </si>
  <si>
    <t>Eignir</t>
  </si>
  <si>
    <t>Tekjur</t>
  </si>
  <si>
    <t>Gjöld</t>
  </si>
  <si>
    <t>Afkoma ársins</t>
  </si>
  <si>
    <t>ÍL sjóður</t>
  </si>
  <si>
    <t>Náttúruhamfaratr. Íslands</t>
  </si>
  <si>
    <t>-</t>
  </si>
  <si>
    <t>Afkoma
ársins</t>
  </si>
  <si>
    <r>
      <t>Tekin langtímalán</t>
    </r>
    <r>
      <rPr>
        <b/>
        <sz val="9"/>
        <color rgb="FF003D85"/>
        <rFont val="Calibri"/>
        <family val="2"/>
      </rPr>
      <t>¹</t>
    </r>
  </si>
  <si>
    <t>Veitt langtímalán</t>
  </si>
  <si>
    <t xml:space="preserve"> - þar af lán til einstaklinga og lögaðila</t>
  </si>
  <si>
    <t xml:space="preserve"> - þar af hlutdeildarlán</t>
  </si>
  <si>
    <t>Náttúruhamfaratryggingar Íslands</t>
  </si>
  <si>
    <t>¹ Hámarks endurlán frá ríkissjóði skv. 5.gr. þessa frumvarps</t>
  </si>
  <si>
    <t>² Styrkir meðtaldir.</t>
  </si>
  <si>
    <t>Yfirlit ríkisreiknings A-2 hluta 2024</t>
  </si>
  <si>
    <t>Lykilstærðir A-2 hluta 2024</t>
  </si>
  <si>
    <t>Heildaryfirlit A-2 hluta 2024</t>
  </si>
  <si>
    <t>Breyting</t>
  </si>
  <si>
    <t>Rekstraráætlun:</t>
  </si>
  <si>
    <t>Rekstrartekjur</t>
  </si>
  <si>
    <t>Rekstrargjöld</t>
  </si>
  <si>
    <t>Fjármunatekjur</t>
  </si>
  <si>
    <t>Fjármagnsgjöld</t>
  </si>
  <si>
    <t>Framlög í afskriftasjóð</t>
  </si>
  <si>
    <t>Hagnaður (-tap) af reglulegri starfsemi</t>
  </si>
  <si>
    <t>Framlag til rekstrar úr ríkissjóði</t>
  </si>
  <si>
    <t>Fengin framlög og óreglulegar tekjur</t>
  </si>
  <si>
    <t>Veitt framlög og óregluleg gjöld</t>
  </si>
  <si>
    <t>Hagnaður (-tap)</t>
  </si>
  <si>
    <t>Sjóðstreymi:</t>
  </si>
  <si>
    <t>Rekstrarliðir sem ekki hafa áhrif á handbært fé</t>
  </si>
  <si>
    <t>Breytingar á rekstrartengdum eignum og skuldum</t>
  </si>
  <si>
    <t>Afborganir af veittum löngum lánum</t>
  </si>
  <si>
    <t>Varanlegir rekstrarfjármunir, nettó</t>
  </si>
  <si>
    <t>Ávöxtunarsamningar og áhættufjármunir, nettó</t>
  </si>
  <si>
    <t>Annað inn</t>
  </si>
  <si>
    <t>Fjárfestingarhreyfingar, samtals</t>
  </si>
  <si>
    <t>Tekin löng lán</t>
  </si>
  <si>
    <t>Afborganir af teknum löngum lánum</t>
  </si>
  <si>
    <t>Stofnframlög</t>
  </si>
  <si>
    <t>Arðgreiðsla í ríkissjóð</t>
  </si>
  <si>
    <t>Annað út</t>
  </si>
  <si>
    <t>Handbært fé í ársbyrjun</t>
  </si>
  <si>
    <t>Handbært fé í árslok</t>
  </si>
  <si>
    <t>Samstæðuyfirlit A-hluta í heild</t>
  </si>
  <si>
    <t>Þjóðhagsgrunnur, m.kr.</t>
  </si>
  <si>
    <t>A1-hluti</t>
  </si>
  <si>
    <t>A2-hluti</t>
  </si>
  <si>
    <t>A3-hluti</t>
  </si>
  <si>
    <t>Innbyrðis viðskipti</t>
  </si>
  <si>
    <t>Samstæða</t>
  </si>
  <si>
    <t>Fjármagnsjöfnuður</t>
  </si>
  <si>
    <t>Heildarútgjöld</t>
  </si>
  <si>
    <t>Samstæðuyfirlit A-hluta í heild 2021-2024</t>
  </si>
  <si>
    <t>Reikn.
2021</t>
  </si>
  <si>
    <t>Reikn.
2022</t>
  </si>
  <si>
    <t>Hagnaður / Tap</t>
  </si>
  <si>
    <t>Arður til ríkissjóðs</t>
  </si>
  <si>
    <t>Fjárfesting, nettó</t>
  </si>
  <si>
    <t>Fyrirtæki</t>
  </si>
  <si>
    <t xml:space="preserve">  Happdrætti Háskóla Íslands</t>
  </si>
  <si>
    <t xml:space="preserve">  Áfengis- og tóbaksverslun ríkisins</t>
  </si>
  <si>
    <t xml:space="preserve">  Íslenskar orkurannsóknir</t>
  </si>
  <si>
    <t>Sjóðir</t>
  </si>
  <si>
    <t xml:space="preserve">  Nýsköpunarsjóður atvinnulífsins</t>
  </si>
  <si>
    <t xml:space="preserve">  Kría-sjóður</t>
  </si>
  <si>
    <t>0</t>
  </si>
  <si>
    <t>Lykilstæðir B-hluta 2024</t>
  </si>
  <si>
    <t>Heildaryfirlit B-hluta 2024</t>
  </si>
  <si>
    <t>Veitt stutt lán</t>
  </si>
  <si>
    <t>Greitt til Háskóla Íslands</t>
  </si>
  <si>
    <t>Yfirlit ríkisreiknings A-3 hluta 2024</t>
  </si>
  <si>
    <t>Eignarhlutir ehf.</t>
  </si>
  <si>
    <t>Rannsókna- og háskólanet Ísl. hf.</t>
  </si>
  <si>
    <t>Vísindagarðar HÍ ehf.</t>
  </si>
  <si>
    <t>Þróunarfél. Keflavíkurflugv. ehf.</t>
  </si>
  <si>
    <t>Heildaryfirlit A-3 hluta 2024</t>
  </si>
  <si>
    <t>Tekjuskattur</t>
  </si>
  <si>
    <r>
      <rPr>
        <vertAlign val="superscript"/>
        <sz val="7"/>
        <rFont val="FiraGO Light"/>
        <family val="2"/>
      </rPr>
      <t>1</t>
    </r>
    <r>
      <rPr>
        <sz val="7"/>
        <rFont val="FiraGO Light"/>
        <family val="2"/>
      </rPr>
      <t xml:space="preserve"> Án launa- og verðlagsbreytinga.</t>
    </r>
  </si>
  <si>
    <r>
      <rPr>
        <vertAlign val="superscript"/>
        <sz val="7"/>
        <rFont val="FiraGO Light"/>
        <family val="2"/>
      </rPr>
      <t xml:space="preserve">2 </t>
    </r>
    <r>
      <rPr>
        <sz val="7"/>
        <rFont val="FiraGO Light"/>
        <family val="2"/>
      </rPr>
      <t xml:space="preserve">Liðir sem falla utan ramma málefnasviða eru eftirfarandi: vaxtagjöld ríkissjóðs, ríkisábyrgðir, lífeyrisskuldbindingar, Atvinnuleysistryggingasjóður og framlög til Jöfnunarsjóðs sveitarfélaga. </t>
    </r>
  </si>
  <si>
    <r>
      <rPr>
        <vertAlign val="superscript"/>
        <sz val="7"/>
        <rFont val="FiraGO Light"/>
        <family val="2"/>
      </rPr>
      <t>3</t>
    </r>
    <r>
      <rPr>
        <sz val="7"/>
        <rFont val="FiraGO Light"/>
        <family val="2"/>
      </rPr>
      <t xml:space="preserve"> Hér er um að ræða aðlaganir vegna meðferðar lífeyrisskuldbindinga og afskriftir skattkrafna. Þá er einnig um að ræða aðlaganir vegna innbyrðis viðskipta milli A-hluta aðila, svo sem Ríkiskaup, þannig að ekki komi til tvítalninga útgjalda. </t>
    </r>
  </si>
  <si>
    <r>
      <rPr>
        <vertAlign val="superscript"/>
        <sz val="7"/>
        <rFont val="FiraGO Light"/>
        <family val="2"/>
      </rPr>
      <t>4</t>
    </r>
    <r>
      <rPr>
        <sz val="7"/>
        <rFont val="FiraGO Light"/>
        <family val="2"/>
      </rPr>
      <t xml:space="preserve"> Ráðstafanir á útgjaldahlið skv. fjármálaáætlun. Í fjárlagafrumvarpinu hafa þessar ráðstafanir verið útfærðar niður á málefnasvið. Þá hefur umfang ráðstafana á gjaldahlið verið aukið í 9 ma.kr. með tilfærslu afkomubætandi ráðstafana af tekjuhlið yfir á gjaldahlið.</t>
    </r>
  </si>
  <si>
    <r>
      <rPr>
        <vertAlign val="superscript"/>
        <sz val="7"/>
        <rFont val="FiraGO Light"/>
        <family val="2"/>
      </rPr>
      <t>5</t>
    </r>
    <r>
      <rPr>
        <sz val="7"/>
        <rFont val="FiraGO Light"/>
        <family val="2"/>
      </rPr>
      <t xml:space="preserve"> Reiknuð vaxtagjöld vegna ófjármagnaðra lífeyrisskuldbindinga.</t>
    </r>
  </si>
  <si>
    <t>Menntasjóður námsmanna²</t>
  </si>
  <si>
    <t>Láveitingar ríkissjóðs, ma.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</si>
</sst>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@\ *."/>
    <numFmt numFmtId="165" formatCode="#,##0.0\ \ \ \ "/>
    <numFmt numFmtId="166" formatCode="#,##0.0\ \ \ \ \ "/>
    <numFmt numFmtId="167" formatCode="#,##0.0"/>
    <numFmt numFmtId="168" formatCode="#,##0\ \ \ \ "/>
    <numFmt numFmtId="169" formatCode="0.0"/>
    <numFmt numFmtId="170" formatCode="#,##0\ \ \ \ \ "/>
    <numFmt numFmtId="171" formatCode="@*."/>
    <numFmt numFmtId="172" formatCode="#,##0.000"/>
    <numFmt numFmtId="173" formatCode="0.0%"/>
    <numFmt numFmtId="174" formatCode="\-\ \ \ \ "/>
    <numFmt numFmtId="175" formatCode="\-\ \ \ \ \ \ "/>
    <numFmt numFmtId="176" formatCode="#,##0\ \ \ \ ;\-#,##0\ \ \ \ ;\.\ \ \ \ "/>
    <numFmt numFmtId="177" formatCode="#,##0.0,"/>
    <numFmt numFmtId="178" formatCode="#,##0,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iraGO Light"/>
      <family val="2"/>
    </font>
    <font>
      <sz val="12"/>
      <color theme="1"/>
      <name val="FiraGO Light"/>
      <family val="2"/>
    </font>
    <font>
      <u/>
      <sz val="11"/>
      <color theme="10"/>
      <name val="Calibri"/>
      <family val="2"/>
      <scheme val="minor"/>
    </font>
    <font>
      <b/>
      <sz val="9"/>
      <color rgb="FF003D85"/>
      <name val="FiraGO Light"/>
      <family val="2"/>
    </font>
    <font>
      <sz val="9"/>
      <name val="FiraGO Light"/>
      <family val="2"/>
    </font>
    <font>
      <b/>
      <sz val="9"/>
      <name val="FiraGO Light"/>
      <family val="2"/>
    </font>
    <font>
      <sz val="10"/>
      <name val="FiraGO Light"/>
      <family val="2"/>
    </font>
    <font>
      <b/>
      <vertAlign val="superscript"/>
      <sz val="9"/>
      <color rgb="FF003D85"/>
      <name val="FiraGO Light"/>
      <family val="2"/>
    </font>
    <font>
      <b/>
      <sz val="10"/>
      <name val="FiraGO Light"/>
      <family val="2"/>
    </font>
    <font>
      <vertAlign val="superscript"/>
      <sz val="9"/>
      <name val="FiraGO Light"/>
      <family val="2"/>
    </font>
    <font>
      <sz val="7"/>
      <name val="FiraGO Light"/>
      <family val="2"/>
    </font>
    <font>
      <sz val="8"/>
      <name val="FiraGO Light"/>
      <family val="2"/>
    </font>
    <font>
      <sz val="10"/>
      <name val="Times New Roman"/>
      <family val="1"/>
    </font>
    <font>
      <i/>
      <sz val="9"/>
      <name val="FiraGO Light"/>
      <family val="2"/>
    </font>
    <font>
      <sz val="9"/>
      <name val="Times New Roman"/>
      <family val="1"/>
    </font>
    <font>
      <vertAlign val="superscript"/>
      <sz val="9"/>
      <color rgb="FF003D85"/>
      <name val="Times New Roman"/>
      <family val="1"/>
    </font>
    <font>
      <vertAlign val="superscript"/>
      <sz val="8"/>
      <name val="FiraGO Light"/>
      <family val="2"/>
    </font>
    <font>
      <b/>
      <sz val="10"/>
      <name val="Times New Roman"/>
      <family val="1"/>
    </font>
    <font>
      <b/>
      <i/>
      <sz val="9"/>
      <name val="FiraGO Light"/>
      <family val="2"/>
    </font>
    <font>
      <b/>
      <sz val="8"/>
      <name val="FiraGO Light"/>
      <family val="2"/>
    </font>
    <font>
      <sz val="8"/>
      <name val="Times New Roman"/>
      <family val="1"/>
    </font>
    <font>
      <i/>
      <sz val="8"/>
      <name val="Times New Roman"/>
      <family val="1"/>
    </font>
    <font>
      <b/>
      <i/>
      <sz val="9"/>
      <color theme="1"/>
      <name val="FiraGO Light"/>
      <family val="2"/>
    </font>
    <font>
      <sz val="9"/>
      <color theme="1"/>
      <name val="FiraGO Light"/>
      <family val="2"/>
    </font>
    <font>
      <b/>
      <sz val="9"/>
      <color theme="1"/>
      <name val="FiraGO Light"/>
      <family val="2"/>
    </font>
    <font>
      <sz val="8"/>
      <color theme="1"/>
      <name val="FiraGO Light"/>
      <family val="2"/>
    </font>
    <font>
      <b/>
      <vertAlign val="superscript"/>
      <sz val="9"/>
      <color rgb="FF003D85"/>
      <name val="Calibri"/>
      <family val="2"/>
    </font>
    <font>
      <sz val="9"/>
      <color rgb="FFFF0000"/>
      <name val="FiraGO Light"/>
      <family val="2"/>
    </font>
    <font>
      <sz val="9"/>
      <name val="Calibri"/>
      <family val="2"/>
    </font>
    <font>
      <sz val="8"/>
      <name val="Calibri"/>
      <family val="2"/>
    </font>
    <font>
      <b/>
      <sz val="9"/>
      <color rgb="FF003D85"/>
      <name val="Calibri"/>
      <family val="2"/>
    </font>
    <font>
      <b/>
      <sz val="11"/>
      <color theme="1"/>
      <name val="FiraGO Light"/>
      <family val="2"/>
    </font>
    <font>
      <sz val="10"/>
      <color rgb="FFFF0000"/>
      <name val="Times New Roman"/>
      <family val="1"/>
    </font>
    <font>
      <vertAlign val="superscript"/>
      <sz val="7"/>
      <name val="FiraG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3D85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rgb="FF003D85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/>
    <xf numFmtId="41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2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7" fillId="0" borderId="0" xfId="0" applyNumberFormat="1" applyFont="1"/>
    <xf numFmtId="165" fontId="7" fillId="0" borderId="0" xfId="0" applyNumberFormat="1" applyFont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164" fontId="6" fillId="2" borderId="0" xfId="0" applyNumberFormat="1" applyFont="1" applyFill="1"/>
    <xf numFmtId="165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/>
    <xf numFmtId="165" fontId="7" fillId="2" borderId="0" xfId="0" applyNumberFormat="1" applyFont="1" applyFill="1" applyAlignment="1">
      <alignment horizontal="center"/>
    </xf>
    <xf numFmtId="0" fontId="7" fillId="2" borderId="0" xfId="0" applyFont="1" applyFill="1"/>
    <xf numFmtId="166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7" fontId="7" fillId="2" borderId="0" xfId="0" applyNumberFormat="1" applyFont="1" applyFill="1"/>
    <xf numFmtId="3" fontId="7" fillId="2" borderId="0" xfId="0" applyNumberFormat="1" applyFont="1" applyFill="1"/>
    <xf numFmtId="164" fontId="7" fillId="2" borderId="0" xfId="0" applyNumberFormat="1" applyFont="1" applyFill="1" applyAlignment="1">
      <alignment horizontal="left" indent="1"/>
    </xf>
    <xf numFmtId="164" fontId="6" fillId="2" borderId="0" xfId="0" applyNumberFormat="1" applyFont="1" applyFill="1" applyAlignment="1">
      <alignment horizontal="left" indent="2"/>
    </xf>
    <xf numFmtId="167" fontId="6" fillId="2" borderId="0" xfId="0" applyNumberFormat="1" applyFont="1" applyFill="1"/>
    <xf numFmtId="3" fontId="6" fillId="2" borderId="0" xfId="0" applyNumberFormat="1" applyFont="1" applyFill="1"/>
    <xf numFmtId="164" fontId="6" fillId="2" borderId="0" xfId="0" applyNumberFormat="1" applyFont="1" applyFill="1" applyAlignment="1">
      <alignment horizontal="left" indent="3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168" fontId="7" fillId="2" borderId="0" xfId="0" applyNumberFormat="1" applyFont="1" applyFill="1" applyAlignment="1">
      <alignment horizontal="center"/>
    </xf>
    <xf numFmtId="169" fontId="7" fillId="2" borderId="0" xfId="1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left" indent="1"/>
    </xf>
    <xf numFmtId="168" fontId="6" fillId="2" borderId="0" xfId="0" applyNumberFormat="1" applyFont="1" applyFill="1" applyAlignment="1">
      <alignment horizontal="center"/>
    </xf>
    <xf numFmtId="169" fontId="6" fillId="2" borderId="0" xfId="1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left"/>
    </xf>
    <xf numFmtId="168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169" fontId="10" fillId="2" borderId="0" xfId="0" applyNumberFormat="1" applyFont="1" applyFill="1"/>
    <xf numFmtId="168" fontId="6" fillId="2" borderId="0" xfId="0" applyNumberFormat="1" applyFont="1" applyFill="1" applyAlignment="1">
      <alignment horizontal="right"/>
    </xf>
    <xf numFmtId="10" fontId="10" fillId="2" borderId="0" xfId="1" applyNumberFormat="1" applyFont="1" applyFill="1"/>
    <xf numFmtId="10" fontId="10" fillId="2" borderId="0" xfId="0" applyNumberFormat="1" applyFont="1" applyFill="1"/>
    <xf numFmtId="10" fontId="8" fillId="2" borderId="0" xfId="1" applyNumberFormat="1" applyFont="1" applyFill="1"/>
    <xf numFmtId="10" fontId="8" fillId="2" borderId="0" xfId="0" applyNumberFormat="1" applyFont="1" applyFill="1"/>
    <xf numFmtId="3" fontId="12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5" fillId="2" borderId="1" xfId="0" applyFont="1" applyFill="1" applyBorder="1" applyAlignment="1">
      <alignment wrapText="1"/>
    </xf>
    <xf numFmtId="0" fontId="15" fillId="2" borderId="0" xfId="0" applyFont="1" applyFill="1"/>
    <xf numFmtId="164" fontId="6" fillId="2" borderId="0" xfId="0" applyNumberFormat="1" applyFont="1" applyFill="1" applyAlignment="1">
      <alignment horizontal="left"/>
    </xf>
    <xf numFmtId="170" fontId="6" fillId="2" borderId="0" xfId="0" applyNumberFormat="1" applyFont="1" applyFill="1" applyAlignment="1">
      <alignment horizontal="right"/>
    </xf>
    <xf numFmtId="170" fontId="7" fillId="2" borderId="0" xfId="0" applyNumberFormat="1" applyFont="1" applyFill="1" applyAlignment="1">
      <alignment horizontal="right"/>
    </xf>
    <xf numFmtId="170" fontId="6" fillId="2" borderId="0" xfId="0" applyNumberFormat="1" applyFont="1" applyFill="1" applyAlignment="1">
      <alignment vertical="center"/>
    </xf>
    <xf numFmtId="170" fontId="6" fillId="2" borderId="0" xfId="0" applyNumberFormat="1" applyFont="1" applyFill="1"/>
    <xf numFmtId="170" fontId="7" fillId="2" borderId="0" xfId="0" applyNumberFormat="1" applyFont="1" applyFill="1"/>
    <xf numFmtId="164" fontId="7" fillId="2" borderId="1" xfId="0" applyNumberFormat="1" applyFont="1" applyFill="1" applyBorder="1"/>
    <xf numFmtId="170" fontId="7" fillId="2" borderId="1" xfId="0" applyNumberFormat="1" applyFont="1" applyFill="1" applyBorder="1"/>
    <xf numFmtId="0" fontId="16" fillId="2" borderId="3" xfId="0" applyFont="1" applyFill="1" applyBorder="1"/>
    <xf numFmtId="0" fontId="14" fillId="2" borderId="0" xfId="0" applyFont="1" applyFill="1"/>
    <xf numFmtId="170" fontId="14" fillId="2" borderId="0" xfId="0" applyNumberFormat="1" applyFont="1" applyFill="1"/>
    <xf numFmtId="0" fontId="2" fillId="0" borderId="0" xfId="0" applyFont="1" applyAlignment="1">
      <alignment horizontal="right"/>
    </xf>
    <xf numFmtId="0" fontId="16" fillId="2" borderId="0" xfId="0" applyFont="1" applyFill="1"/>
    <xf numFmtId="168" fontId="6" fillId="2" borderId="0" xfId="0" applyNumberFormat="1" applyFont="1" applyFill="1"/>
    <xf numFmtId="165" fontId="6" fillId="2" borderId="0" xfId="0" applyNumberFormat="1" applyFont="1" applyFill="1"/>
    <xf numFmtId="168" fontId="7" fillId="2" borderId="0" xfId="0" applyNumberFormat="1" applyFont="1" applyFill="1"/>
    <xf numFmtId="165" fontId="7" fillId="2" borderId="0" xfId="0" applyNumberFormat="1" applyFont="1" applyFill="1"/>
    <xf numFmtId="0" fontId="13" fillId="2" borderId="0" xfId="0" applyFont="1" applyFill="1"/>
    <xf numFmtId="171" fontId="7" fillId="2" borderId="0" xfId="0" applyNumberFormat="1" applyFont="1" applyFill="1"/>
    <xf numFmtId="166" fontId="7" fillId="2" borderId="0" xfId="0" applyNumberFormat="1" applyFont="1" applyFill="1" applyAlignment="1">
      <alignment horizontal="right"/>
    </xf>
    <xf numFmtId="171" fontId="6" fillId="2" borderId="0" xfId="0" applyNumberFormat="1" applyFont="1" applyFill="1" applyAlignment="1">
      <alignment horizontal="left" indent="1"/>
    </xf>
    <xf numFmtId="166" fontId="6" fillId="2" borderId="0" xfId="0" applyNumberFormat="1" applyFont="1" applyFill="1" applyAlignment="1">
      <alignment horizontal="right"/>
    </xf>
    <xf numFmtId="0" fontId="19" fillId="2" borderId="0" xfId="0" applyFont="1" applyFill="1"/>
    <xf numFmtId="0" fontId="19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Continuous"/>
    </xf>
    <xf numFmtId="0" fontId="16" fillId="2" borderId="2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20" fillId="2" borderId="0" xfId="0" applyFont="1" applyFill="1"/>
    <xf numFmtId="168" fontId="8" fillId="2" borderId="0" xfId="0" applyNumberFormat="1" applyFont="1" applyFill="1"/>
    <xf numFmtId="164" fontId="15" fillId="2" borderId="0" xfId="0" applyNumberFormat="1" applyFont="1" applyFill="1" applyAlignment="1">
      <alignment horizontal="left" indent="2"/>
    </xf>
    <xf numFmtId="168" fontId="7" fillId="2" borderId="0" xfId="0" applyNumberFormat="1" applyFont="1" applyFill="1" applyAlignment="1">
      <alignment horizontal="left" indent="5"/>
    </xf>
    <xf numFmtId="0" fontId="16" fillId="2" borderId="4" xfId="0" applyFont="1" applyFill="1" applyBorder="1"/>
    <xf numFmtId="164" fontId="21" fillId="2" borderId="0" xfId="0" applyNumberFormat="1" applyFont="1" applyFill="1"/>
    <xf numFmtId="168" fontId="21" fillId="2" borderId="0" xfId="0" applyNumberFormat="1" applyFont="1" applyFill="1"/>
    <xf numFmtId="164" fontId="13" fillId="2" borderId="0" xfId="0" applyNumberFormat="1" applyFont="1" applyFill="1" applyAlignment="1">
      <alignment horizontal="left" indent="1"/>
    </xf>
    <xf numFmtId="168" fontId="13" fillId="2" borderId="0" xfId="0" applyNumberFormat="1" applyFont="1" applyFill="1"/>
    <xf numFmtId="164" fontId="22" fillId="2" borderId="0" xfId="0" applyNumberFormat="1" applyFont="1" applyFill="1" applyAlignment="1">
      <alignment horizontal="left" indent="1"/>
    </xf>
    <xf numFmtId="3" fontId="22" fillId="2" borderId="0" xfId="0" applyNumberFormat="1" applyFont="1" applyFill="1"/>
    <xf numFmtId="0" fontId="22" fillId="2" borderId="3" xfId="0" applyFont="1" applyFill="1" applyBorder="1"/>
    <xf numFmtId="167" fontId="23" fillId="2" borderId="0" xfId="0" applyNumberFormat="1" applyFont="1" applyFill="1"/>
    <xf numFmtId="165" fontId="21" fillId="2" borderId="0" xfId="0" applyNumberFormat="1" applyFont="1" applyFill="1"/>
    <xf numFmtId="3" fontId="14" fillId="2" borderId="0" xfId="0" applyNumberFormat="1" applyFont="1" applyFill="1"/>
    <xf numFmtId="172" fontId="6" fillId="2" borderId="0" xfId="0" applyNumberFormat="1" applyFont="1" applyFill="1"/>
    <xf numFmtId="168" fontId="14" fillId="2" borderId="0" xfId="0" applyNumberFormat="1" applyFont="1" applyFill="1"/>
    <xf numFmtId="17" fontId="5" fillId="2" borderId="1" xfId="0" applyNumberFormat="1" applyFont="1" applyFill="1" applyBorder="1" applyAlignment="1">
      <alignment horizontal="center" wrapText="1"/>
    </xf>
    <xf numFmtId="9" fontId="6" fillId="2" borderId="0" xfId="0" applyNumberFormat="1" applyFont="1" applyFill="1"/>
    <xf numFmtId="9" fontId="7" fillId="2" borderId="0" xfId="0" applyNumberFormat="1" applyFont="1" applyFill="1"/>
    <xf numFmtId="173" fontId="6" fillId="2" borderId="0" xfId="1" applyNumberFormat="1" applyFont="1" applyFill="1"/>
    <xf numFmtId="174" fontId="14" fillId="2" borderId="0" xfId="3" applyNumberFormat="1" applyFill="1"/>
    <xf numFmtId="175" fontId="14" fillId="2" borderId="0" xfId="3" applyNumberFormat="1" applyFill="1"/>
    <xf numFmtId="4" fontId="14" fillId="2" borderId="0" xfId="0" applyNumberFormat="1" applyFont="1" applyFill="1"/>
    <xf numFmtId="173" fontId="7" fillId="2" borderId="0" xfId="1" applyNumberFormat="1" applyFont="1" applyFill="1"/>
    <xf numFmtId="0" fontId="5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4" fillId="2" borderId="0" xfId="0" applyFont="1" applyFill="1"/>
    <xf numFmtId="165" fontId="25" fillId="2" borderId="0" xfId="0" applyNumberFormat="1" applyFont="1" applyFill="1"/>
    <xf numFmtId="164" fontId="25" fillId="2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4" fontId="26" fillId="2" borderId="0" xfId="0" applyNumberFormat="1" applyFont="1" applyFill="1"/>
    <xf numFmtId="165" fontId="26" fillId="2" borderId="0" xfId="0" applyNumberFormat="1" applyFont="1" applyFill="1" applyAlignment="1">
      <alignment horizontal="right"/>
    </xf>
    <xf numFmtId="165" fontId="26" fillId="2" borderId="0" xfId="0" applyNumberFormat="1" applyFont="1" applyFill="1"/>
    <xf numFmtId="0" fontId="25" fillId="2" borderId="1" xfId="0" applyFont="1" applyFill="1" applyBorder="1"/>
    <xf numFmtId="176" fontId="6" fillId="2" borderId="0" xfId="0" applyNumberFormat="1" applyFont="1" applyFill="1"/>
    <xf numFmtId="173" fontId="7" fillId="2" borderId="0" xfId="0" applyNumberFormat="1" applyFont="1" applyFill="1" applyAlignment="1">
      <alignment horizontal="center"/>
    </xf>
    <xf numFmtId="41" fontId="7" fillId="2" borderId="0" xfId="4" applyFont="1" applyFill="1"/>
    <xf numFmtId="41" fontId="6" fillId="2" borderId="0" xfId="4" applyFont="1" applyFill="1"/>
    <xf numFmtId="41" fontId="6" fillId="2" borderId="0" xfId="0" applyNumberFormat="1" applyFont="1" applyFill="1"/>
    <xf numFmtId="0" fontId="6" fillId="2" borderId="0" xfId="0" applyFont="1" applyFill="1" applyAlignment="1">
      <alignment wrapText="1"/>
    </xf>
    <xf numFmtId="49" fontId="7" fillId="2" borderId="0" xfId="0" applyNumberFormat="1" applyFont="1" applyFill="1"/>
    <xf numFmtId="49" fontId="6" fillId="2" borderId="0" xfId="0" applyNumberFormat="1" applyFont="1" applyFill="1" applyAlignment="1">
      <alignment horizontal="center"/>
    </xf>
    <xf numFmtId="9" fontId="7" fillId="2" borderId="0" xfId="0" applyNumberFormat="1" applyFont="1" applyFill="1" applyAlignment="1">
      <alignment horizontal="center"/>
    </xf>
    <xf numFmtId="175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177" fontId="7" fillId="2" borderId="0" xfId="4" applyNumberFormat="1" applyFont="1" applyFill="1"/>
    <xf numFmtId="177" fontId="6" fillId="2" borderId="0" xfId="4" applyNumberFormat="1" applyFont="1" applyFill="1"/>
    <xf numFmtId="178" fontId="6" fillId="2" borderId="1" xfId="0" applyNumberFormat="1" applyFont="1" applyFill="1" applyBorder="1"/>
    <xf numFmtId="175" fontId="6" fillId="2" borderId="0" xfId="0" applyNumberFormat="1" applyFont="1" applyFill="1"/>
    <xf numFmtId="0" fontId="29" fillId="2" borderId="0" xfId="0" applyFont="1" applyFill="1"/>
    <xf numFmtId="1" fontId="6" fillId="2" borderId="0" xfId="0" applyNumberFormat="1" applyFont="1" applyFill="1"/>
    <xf numFmtId="0" fontId="5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6" fontId="6" fillId="2" borderId="0" xfId="0" applyNumberFormat="1" applyFont="1" applyFill="1"/>
    <xf numFmtId="166" fontId="7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3" fontId="6" fillId="2" borderId="0" xfId="0" quotePrefix="1" applyNumberFormat="1" applyFont="1" applyFill="1" applyAlignment="1">
      <alignment horizontal="center"/>
    </xf>
    <xf numFmtId="17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3" borderId="0" xfId="0" applyFont="1" applyFill="1"/>
    <xf numFmtId="168" fontId="6" fillId="3" borderId="0" xfId="0" applyNumberFormat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168" fontId="7" fillId="3" borderId="0" xfId="0" applyNumberFormat="1" applyFont="1" applyFill="1"/>
    <xf numFmtId="9" fontId="7" fillId="3" borderId="0" xfId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6" fillId="2" borderId="1" xfId="0" applyFont="1" applyFill="1" applyBorder="1"/>
    <xf numFmtId="0" fontId="0" fillId="2" borderId="0" xfId="0" applyFill="1" applyAlignment="1">
      <alignment horizontal="center"/>
    </xf>
    <xf numFmtId="9" fontId="25" fillId="2" borderId="0" xfId="1" applyFont="1" applyFill="1" applyAlignment="1">
      <alignment horizontal="right"/>
    </xf>
    <xf numFmtId="3" fontId="25" fillId="2" borderId="0" xfId="0" applyNumberFormat="1" applyFont="1" applyFill="1"/>
    <xf numFmtId="165" fontId="7" fillId="2" borderId="0" xfId="0" applyNumberFormat="1" applyFont="1" applyFill="1" applyAlignment="1">
      <alignment horizontal="right"/>
    </xf>
    <xf numFmtId="3" fontId="25" fillId="2" borderId="0" xfId="0" applyNumberFormat="1" applyFont="1" applyFill="1" applyAlignment="1">
      <alignment horizontal="center"/>
    </xf>
    <xf numFmtId="0" fontId="13" fillId="0" borderId="0" xfId="0" applyFont="1"/>
    <xf numFmtId="3" fontId="6" fillId="2" borderId="0" xfId="0" applyNumberFormat="1" applyFont="1" applyFill="1" applyAlignment="1">
      <alignment horizontal="right"/>
    </xf>
    <xf numFmtId="164" fontId="15" fillId="2" borderId="0" xfId="0" applyNumberFormat="1" applyFont="1" applyFill="1" applyAlignment="1">
      <alignment horizontal="left" indent="1"/>
    </xf>
    <xf numFmtId="3" fontId="15" fillId="2" borderId="0" xfId="0" applyNumberFormat="1" applyFont="1" applyFill="1"/>
    <xf numFmtId="0" fontId="14" fillId="2" borderId="0" xfId="0" applyFont="1" applyFill="1" applyAlignment="1">
      <alignment horizontal="right"/>
    </xf>
    <xf numFmtId="167" fontId="14" fillId="2" borderId="0" xfId="0" applyNumberFormat="1" applyFont="1" applyFill="1"/>
    <xf numFmtId="0" fontId="2" fillId="2" borderId="0" xfId="0" applyFont="1" applyFill="1"/>
    <xf numFmtId="0" fontId="33" fillId="2" borderId="0" xfId="0" applyFont="1" applyFill="1"/>
    <xf numFmtId="1" fontId="7" fillId="2" borderId="0" xfId="0" applyNumberFormat="1" applyFont="1" applyFill="1"/>
    <xf numFmtId="0" fontId="2" fillId="2" borderId="1" xfId="0" applyFont="1" applyFill="1" applyBorder="1"/>
    <xf numFmtId="168" fontId="2" fillId="2" borderId="0" xfId="0" applyNumberFormat="1" applyFont="1" applyFill="1"/>
    <xf numFmtId="173" fontId="7" fillId="2" borderId="0" xfId="1" applyNumberFormat="1" applyFont="1" applyFill="1" applyAlignment="1">
      <alignment horizontal="right" indent="1"/>
    </xf>
    <xf numFmtId="173" fontId="7" fillId="2" borderId="0" xfId="1" applyNumberFormat="1" applyFont="1" applyFill="1" applyBorder="1" applyAlignment="1">
      <alignment horizontal="right" indent="1"/>
    </xf>
    <xf numFmtId="41" fontId="6" fillId="2" borderId="0" xfId="0" applyNumberFormat="1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41" fontId="14" fillId="2" borderId="0" xfId="0" applyNumberFormat="1" applyFont="1" applyFill="1" applyAlignment="1">
      <alignment horizontal="right"/>
    </xf>
    <xf numFmtId="41" fontId="7" fillId="2" borderId="0" xfId="0" applyNumberFormat="1" applyFont="1" applyFill="1"/>
    <xf numFmtId="0" fontId="7" fillId="2" borderId="0" xfId="0" quotePrefix="1" applyFont="1" applyFill="1" applyAlignment="1">
      <alignment horizontal="right"/>
    </xf>
    <xf numFmtId="3" fontId="2" fillId="2" borderId="0" xfId="0" applyNumberFormat="1" applyFont="1" applyFill="1"/>
    <xf numFmtId="164" fontId="6" fillId="2" borderId="1" xfId="0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2" applyFill="1"/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0" fontId="25" fillId="2" borderId="0" xfId="0" applyFont="1" applyFill="1" applyAlignment="1">
      <alignment horizontal="left"/>
    </xf>
    <xf numFmtId="0" fontId="34" fillId="2" borderId="0" xfId="0" applyFont="1" applyFill="1"/>
    <xf numFmtId="0" fontId="12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27" fillId="2" borderId="0" xfId="0" applyFont="1" applyFill="1" applyAlignment="1">
      <alignment horizontal="left" vertical="top" wrapText="1"/>
    </xf>
    <xf numFmtId="0" fontId="13" fillId="2" borderId="4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12" fillId="2" borderId="0" xfId="0" applyFont="1" applyFill="1" applyAlignment="1">
      <alignment horizontal="left" wrapText="1"/>
    </xf>
  </cellXfs>
  <cellStyles count="5">
    <cellStyle name="Normal 2" xfId="3" xr:uid="{DA52BD8D-5C05-4DC0-ABDA-9C6CFDF8063F}"/>
    <cellStyle name="Prósent" xfId="1" builtinId="5"/>
    <cellStyle name="Tengill" xfId="2" builtinId="8"/>
    <cellStyle name="Venjulegt" xfId="0" builtinId="0"/>
    <cellStyle name="Þúsundaskiltákn [0]" xfId="4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4214-A930-4F6C-AAB6-2B667982B57D}">
  <dimension ref="A1:E33"/>
  <sheetViews>
    <sheetView workbookViewId="0">
      <selection activeCell="C18" sqref="C18"/>
    </sheetView>
  </sheetViews>
  <sheetFormatPr defaultRowHeight="15" x14ac:dyDescent="0.25"/>
  <cols>
    <col min="1" max="1" width="9.140625" style="65"/>
    <col min="2" max="16384" width="9.140625" style="1"/>
  </cols>
  <sheetData>
    <row r="1" spans="1:3" ht="15.75" x14ac:dyDescent="0.25">
      <c r="A1" s="2" t="s">
        <v>0</v>
      </c>
    </row>
    <row r="2" spans="1:3" x14ac:dyDescent="0.25">
      <c r="A2" s="1"/>
    </row>
    <row r="3" spans="1:3" x14ac:dyDescent="0.25">
      <c r="A3" s="1"/>
    </row>
    <row r="4" spans="1:3" x14ac:dyDescent="0.25">
      <c r="A4" s="1"/>
    </row>
    <row r="5" spans="1:3" x14ac:dyDescent="0.25">
      <c r="A5" s="1">
        <v>3</v>
      </c>
      <c r="B5" s="1">
        <v>1</v>
      </c>
      <c r="C5" s="3" t="s">
        <v>1</v>
      </c>
    </row>
    <row r="6" spans="1:3" x14ac:dyDescent="0.25">
      <c r="A6" s="1">
        <v>3</v>
      </c>
      <c r="B6" s="1">
        <v>2</v>
      </c>
      <c r="C6" s="3" t="s">
        <v>19</v>
      </c>
    </row>
    <row r="7" spans="1:3" x14ac:dyDescent="0.25">
      <c r="A7" s="1">
        <v>3</v>
      </c>
      <c r="B7" s="1">
        <v>3</v>
      </c>
      <c r="C7" s="3" t="s">
        <v>22</v>
      </c>
    </row>
    <row r="8" spans="1:3" x14ac:dyDescent="0.25">
      <c r="A8" s="1">
        <v>4</v>
      </c>
      <c r="B8" s="1">
        <v>1</v>
      </c>
      <c r="C8" s="3" t="s">
        <v>54</v>
      </c>
    </row>
    <row r="9" spans="1:3" x14ac:dyDescent="0.25">
      <c r="A9" s="1">
        <v>4</v>
      </c>
      <c r="B9" s="1">
        <v>2</v>
      </c>
      <c r="C9" s="3" t="s">
        <v>206</v>
      </c>
    </row>
    <row r="10" spans="1:3" x14ac:dyDescent="0.25">
      <c r="A10" s="1">
        <v>4</v>
      </c>
      <c r="B10" s="1">
        <v>3</v>
      </c>
      <c r="C10" s="3" t="s">
        <v>69</v>
      </c>
    </row>
    <row r="11" spans="1:3" x14ac:dyDescent="0.25">
      <c r="A11" s="1">
        <v>4</v>
      </c>
      <c r="B11" s="1">
        <v>4</v>
      </c>
      <c r="C11" s="3" t="s">
        <v>205</v>
      </c>
    </row>
    <row r="12" spans="1:3" x14ac:dyDescent="0.25">
      <c r="A12" s="65" t="s">
        <v>87</v>
      </c>
      <c r="B12" s="1">
        <v>1</v>
      </c>
      <c r="C12" s="3" t="s">
        <v>88</v>
      </c>
    </row>
    <row r="13" spans="1:3" x14ac:dyDescent="0.25">
      <c r="A13" s="65" t="s">
        <v>87</v>
      </c>
      <c r="B13" s="1">
        <v>2</v>
      </c>
      <c r="C13" s="3" t="s">
        <v>291</v>
      </c>
    </row>
    <row r="14" spans="1:3" x14ac:dyDescent="0.25">
      <c r="A14" s="65" t="s">
        <v>87</v>
      </c>
      <c r="B14" s="1">
        <v>3</v>
      </c>
      <c r="C14" s="3" t="s">
        <v>176</v>
      </c>
    </row>
    <row r="15" spans="1:3" x14ac:dyDescent="0.25">
      <c r="A15" s="65" t="s">
        <v>87</v>
      </c>
      <c r="B15" s="1">
        <v>4</v>
      </c>
      <c r="C15" s="3" t="s">
        <v>95</v>
      </c>
    </row>
    <row r="16" spans="1:3" x14ac:dyDescent="0.25">
      <c r="A16" s="65" t="s">
        <v>240</v>
      </c>
      <c r="B16" s="1">
        <v>1</v>
      </c>
      <c r="C16" s="3" t="s">
        <v>241</v>
      </c>
    </row>
    <row r="17" spans="1:5" x14ac:dyDescent="0.25">
      <c r="A17" s="65" t="s">
        <v>103</v>
      </c>
      <c r="B17" s="1">
        <v>1</v>
      </c>
      <c r="C17" s="3" t="s">
        <v>104</v>
      </c>
    </row>
    <row r="18" spans="1:5" x14ac:dyDescent="0.25">
      <c r="A18" s="65" t="s">
        <v>242</v>
      </c>
      <c r="B18" s="1">
        <v>1</v>
      </c>
      <c r="C18" s="3" t="s">
        <v>243</v>
      </c>
    </row>
    <row r="19" spans="1:5" x14ac:dyDescent="0.25">
      <c r="A19" s="65" t="s">
        <v>290</v>
      </c>
      <c r="B19" s="1">
        <v>1</v>
      </c>
      <c r="C19" s="3" t="s">
        <v>337</v>
      </c>
    </row>
    <row r="20" spans="1:5" x14ac:dyDescent="0.25">
      <c r="A20" s="65">
        <v>6</v>
      </c>
      <c r="B20" s="1">
        <v>1</v>
      </c>
      <c r="C20" s="3" t="s">
        <v>413</v>
      </c>
    </row>
    <row r="21" spans="1:5" x14ac:dyDescent="0.25">
      <c r="A21" s="65">
        <v>6</v>
      </c>
      <c r="B21" s="1">
        <v>2</v>
      </c>
      <c r="C21" s="3" t="s">
        <v>433</v>
      </c>
    </row>
    <row r="22" spans="1:5" x14ac:dyDescent="0.25">
      <c r="A22" s="177">
        <v>6</v>
      </c>
      <c r="B22" s="178">
        <v>3</v>
      </c>
      <c r="C22" s="179" t="s">
        <v>434</v>
      </c>
      <c r="D22" s="178"/>
      <c r="E22" s="178"/>
    </row>
    <row r="23" spans="1:5" x14ac:dyDescent="0.25">
      <c r="A23" s="177">
        <v>6</v>
      </c>
      <c r="B23" s="178">
        <v>4</v>
      </c>
      <c r="C23" s="179" t="s">
        <v>435</v>
      </c>
      <c r="D23" s="178"/>
      <c r="E23" s="178"/>
    </row>
    <row r="24" spans="1:5" x14ac:dyDescent="0.25">
      <c r="A24" s="65">
        <v>6</v>
      </c>
      <c r="B24" s="1">
        <v>5</v>
      </c>
      <c r="C24" s="3" t="s">
        <v>490</v>
      </c>
    </row>
    <row r="25" spans="1:5" x14ac:dyDescent="0.25">
      <c r="A25" s="65">
        <v>6</v>
      </c>
      <c r="B25" s="1">
        <v>6</v>
      </c>
      <c r="C25" s="3" t="s">
        <v>495</v>
      </c>
    </row>
    <row r="26" spans="1:5" x14ac:dyDescent="0.25">
      <c r="A26" s="65">
        <v>7</v>
      </c>
      <c r="B26" s="1">
        <v>1</v>
      </c>
      <c r="C26" s="3" t="s">
        <v>463</v>
      </c>
    </row>
    <row r="27" spans="1:5" x14ac:dyDescent="0.25">
      <c r="A27" s="65">
        <v>7</v>
      </c>
      <c r="B27" s="1">
        <v>2</v>
      </c>
      <c r="C27" s="3" t="s">
        <v>472</v>
      </c>
    </row>
    <row r="28" spans="1:5" x14ac:dyDescent="0.25">
      <c r="A28" s="65">
        <v>8</v>
      </c>
      <c r="B28" s="1">
        <v>1</v>
      </c>
      <c r="C28" s="3" t="s">
        <v>486</v>
      </c>
    </row>
    <row r="29" spans="1:5" x14ac:dyDescent="0.25">
      <c r="A29" s="65">
        <v>8</v>
      </c>
      <c r="B29" s="1">
        <v>2</v>
      </c>
      <c r="C29" s="3" t="s">
        <v>487</v>
      </c>
    </row>
    <row r="30" spans="1:5" x14ac:dyDescent="0.25">
      <c r="A30" s="65">
        <v>9</v>
      </c>
      <c r="B30" s="1">
        <v>1</v>
      </c>
      <c r="C30" s="3" t="s">
        <v>113</v>
      </c>
    </row>
    <row r="31" spans="1:5" x14ac:dyDescent="0.25">
      <c r="A31" s="65">
        <v>9</v>
      </c>
      <c r="B31" s="1">
        <v>2</v>
      </c>
      <c r="C31" s="3" t="s">
        <v>136</v>
      </c>
    </row>
    <row r="32" spans="1:5" x14ac:dyDescent="0.25">
      <c r="A32" s="65">
        <v>9</v>
      </c>
      <c r="B32" s="1">
        <v>3</v>
      </c>
      <c r="C32" s="3" t="s">
        <v>155</v>
      </c>
    </row>
    <row r="33" spans="1:3" x14ac:dyDescent="0.25">
      <c r="A33" s="65">
        <v>11</v>
      </c>
      <c r="B33" s="1">
        <v>1</v>
      </c>
      <c r="C33" s="3" t="s">
        <v>165</v>
      </c>
    </row>
  </sheetData>
  <hyperlinks>
    <hyperlink ref="C5" location="'3-1'!A1" display="Afkoma ríkissjóðs, breyting frá fjármálaáætlun 2024" xr:uid="{F985F4D8-0AD6-4DBD-809E-B96B1A67FB94}"/>
    <hyperlink ref="C6" location="'3-2'!A1" display="Afkomuhorfur 2023" xr:uid="{59F56CAD-7F4A-4146-9F96-0847CA34814E}"/>
    <hyperlink ref="C7" location="'3-3'!A1" display="Afkoma ríkissjóðs, breyting frá fjárlögum 2023" xr:uid="{FB62041B-43F4-4815-8FFE-0765701DEFF9}"/>
    <hyperlink ref="C8" location="'4-1'!A1" display="Tekjuáætlun 2022-2024" xr:uid="{FCEEB427-3C38-4683-8C9A-629568FC70AF}"/>
    <hyperlink ref="C10" location="'4-3'!A1" display="Arðgreiðslur og hluti af tekjum B-hluta fyrirtækja" xr:uid="{6D5FD686-4654-4E20-A132-D1C67F4CAE45}"/>
    <hyperlink ref="C12" location="'5_1-1'!A1" display="Hagræn skipting útgjalda" xr:uid="{64E3A77C-5DB3-43DC-82D8-F07CCA905742}"/>
    <hyperlink ref="C17" location="'5_5-1'!A1" display="Verðlagsbreytingar" xr:uid="{5250722A-B9A2-4B21-9D26-689006B27EE8}"/>
    <hyperlink ref="C30" location="'9-1'!A1" display="Sjóðstreymi ríkissjóðs" xr:uid="{353FC9FA-8DEB-4562-A1BD-05B6950A29E6}"/>
    <hyperlink ref="C31" location="'9-2'!A1" display="Skuldir ríkissjóðs" xr:uid="{F3F38771-5F79-44F8-9ED7-E5D9877CD547}"/>
    <hyperlink ref="C32" location="'9-3'!A1" display="Lánveitingar" xr:uid="{678364C4-17D4-41ED-B1DA-1781BB5C6AA6}"/>
    <hyperlink ref="C33" location="'11-1'!A1" display="Ríkisábyrgðir" xr:uid="{5651BC25-3A9D-4E10-B922-B0226CAAF188}"/>
    <hyperlink ref="C14" location="'5_1-3'!A1" display="Aðhaldsaðgerðir" xr:uid="{025039F9-F62A-4529-B5AD-076DC64291E7}"/>
    <hyperlink ref="C9" location="'4-2'!A1" display="Tekjuáhrif helstu skattabreytinga á ríkissjóð 2024" xr:uid="{39BAC984-B12F-4E29-B3E2-994D8EC5AF47}"/>
    <hyperlink ref="C11" location="'4-4'!A1" display="Skattastyrkir" xr:uid="{F995B784-5344-4210-B14A-AD59CD13A58B}"/>
    <hyperlink ref="C16" location="'5_4-1'!A1" display="Rammasett útgjöld breyting frá fjármálaáætlun" xr:uid="{D2E7E11A-E9E1-407F-B863-1B5E49C1E840}"/>
    <hyperlink ref="C18" location="'5_6-1'!A1" display="Samningar" xr:uid="{E0EAD883-33EB-4C71-A4C1-F13D72D80629}"/>
    <hyperlink ref="C13" location="'5_1-2'!A1" display="Fjárfestingar" xr:uid="{B304B9FD-32B1-4260-BA32-B77F555417DE}"/>
    <hyperlink ref="C19" location="'5_7-1'!A1" display="Varasjóðir málaflokka" xr:uid="{BF1F7BA5-99AA-464A-96BE-0CAEF39507CA}"/>
    <hyperlink ref="C15" location="'5_1-4'!A1" display="Rammasett útgjöld" xr:uid="{34BFAEAF-D037-4BD5-BDD1-7179E38892BA}"/>
    <hyperlink ref="C20" location="'6-1'!A1" display="Flokkun ríkisaðila" xr:uid="{9562BC30-84BF-462A-A173-93F748EA22AA}"/>
    <hyperlink ref="C21" location="'6-2'!A1" display="Yfirlit ríkisreiknings A2 2024" xr:uid="{07C3DB29-AA9A-4239-8EF4-1141BC3E2A11}"/>
    <hyperlink ref="C22" location="'6-3'!A1" display="Lykilstærðir A2 2024" xr:uid="{CD9DAD2B-3BD5-43C5-AFBD-CECC00D32D5C}"/>
    <hyperlink ref="C23" location="'6-4'!A1" display="Heildaryfirlit A-2 hluta 2024" xr:uid="{253FC985-7AB8-4E33-A89F-971BAA0AC712}"/>
    <hyperlink ref="C26" location="'7-1'!A1" display="Samstæðuyfirlit A-hluta í heild" xr:uid="{ECA2B0AE-33A2-4CD5-AA95-36CBBC4451EC}"/>
    <hyperlink ref="C27" location="'7-2'!A1" display="Samstæðuyfirlit A-hluta í heild 2021-2024" xr:uid="{1AC5CF4C-35A1-4206-9D70-04B6661B890C}"/>
    <hyperlink ref="C28" location="'8-1'!A1" display="Lykilstæðir B-hluta 2024" xr:uid="{4DCD62CB-D3A7-448A-851C-2E4AAD2C14EA}"/>
    <hyperlink ref="C29" location="'8-2'!A1" display="Heildaryfirlit B-hluta 2024" xr:uid="{E71DC243-13D9-4853-BD1E-7B1B9D828171}"/>
    <hyperlink ref="C24" location="'6-5'!A1" display="Yfirlit ríkisreiknings A-3 hluta 2024" xr:uid="{A8ADF1BA-630C-495C-9140-F0B33BE220BD}"/>
    <hyperlink ref="C25" location="'6-6'!A1" display="Heildaryfirlit A-3 hluta 2024" xr:uid="{12A0810D-85A0-4BDA-81FA-0EB7B6938B64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43C3-BFE6-414A-B228-845E81621296}">
  <dimension ref="A1:U85"/>
  <sheetViews>
    <sheetView topLeftCell="A2" workbookViewId="0">
      <selection activeCell="B18" sqref="B18"/>
    </sheetView>
  </sheetViews>
  <sheetFormatPr defaultColWidth="9.140625" defaultRowHeight="12" x14ac:dyDescent="0.2"/>
  <cols>
    <col min="1" max="1" width="65.5703125" style="8" customWidth="1"/>
    <col min="2" max="3" width="10.5703125" style="8" customWidth="1"/>
    <col min="4" max="16384" width="9.140625" style="8"/>
  </cols>
  <sheetData>
    <row r="1" spans="1:21" ht="9" hidden="1" customHeight="1" x14ac:dyDescent="0.2"/>
    <row r="2" spans="1:21" ht="24" x14ac:dyDescent="0.2">
      <c r="A2" s="10" t="s">
        <v>292</v>
      </c>
      <c r="B2" s="126" t="s">
        <v>293</v>
      </c>
      <c r="C2" s="126">
        <v>2024</v>
      </c>
    </row>
    <row r="3" spans="1:21" ht="3.95" customHeight="1" x14ac:dyDescent="0.2">
      <c r="A3" s="12"/>
      <c r="B3" s="12"/>
      <c r="C3" s="12"/>
    </row>
    <row r="4" spans="1:21" ht="9" hidden="1" customHeight="1" x14ac:dyDescent="0.2">
      <c r="A4" s="38" t="s">
        <v>294</v>
      </c>
      <c r="B4" s="118">
        <f>+SUM(B5:C12)</f>
        <v>17824</v>
      </c>
      <c r="C4" s="118">
        <f>+SUM(C5:D12)</f>
        <v>8912</v>
      </c>
    </row>
    <row r="5" spans="1:21" hidden="1" x14ac:dyDescent="0.2">
      <c r="A5" s="35" t="s">
        <v>295</v>
      </c>
      <c r="B5" s="119">
        <f>3200+945</f>
        <v>4145</v>
      </c>
      <c r="C5" s="119">
        <f>3200+945</f>
        <v>4145</v>
      </c>
    </row>
    <row r="6" spans="1:21" hidden="1" x14ac:dyDescent="0.2">
      <c r="A6" s="35" t="s">
        <v>296</v>
      </c>
      <c r="B6" s="119">
        <v>1350</v>
      </c>
      <c r="C6" s="119">
        <v>1350</v>
      </c>
    </row>
    <row r="7" spans="1:21" hidden="1" x14ac:dyDescent="0.2">
      <c r="A7" s="35" t="s">
        <v>297</v>
      </c>
      <c r="B7" s="119">
        <v>1080</v>
      </c>
      <c r="C7" s="119">
        <v>1080</v>
      </c>
    </row>
    <row r="8" spans="1:21" hidden="1" x14ac:dyDescent="0.2">
      <c r="A8" s="35" t="s">
        <v>298</v>
      </c>
      <c r="B8" s="119">
        <v>977</v>
      </c>
      <c r="C8" s="119">
        <v>977</v>
      </c>
    </row>
    <row r="9" spans="1:21" hidden="1" x14ac:dyDescent="0.2">
      <c r="A9" s="35" t="s">
        <v>299</v>
      </c>
      <c r="B9" s="119">
        <v>510</v>
      </c>
      <c r="C9" s="119">
        <v>510</v>
      </c>
    </row>
    <row r="10" spans="1:21" hidden="1" x14ac:dyDescent="0.2">
      <c r="A10" s="35" t="s">
        <v>300</v>
      </c>
      <c r="B10" s="119">
        <v>400</v>
      </c>
      <c r="C10" s="119">
        <v>400</v>
      </c>
    </row>
    <row r="11" spans="1:21" hidden="1" x14ac:dyDescent="0.2">
      <c r="A11" s="35" t="s">
        <v>301</v>
      </c>
      <c r="B11" s="119">
        <v>350</v>
      </c>
      <c r="C11" s="119">
        <v>350</v>
      </c>
    </row>
    <row r="12" spans="1:21" hidden="1" x14ac:dyDescent="0.2">
      <c r="A12" s="35" t="s">
        <v>302</v>
      </c>
      <c r="B12" s="119">
        <v>100</v>
      </c>
      <c r="C12" s="119">
        <v>100</v>
      </c>
    </row>
    <row r="13" spans="1:21" ht="19.5" customHeight="1" x14ac:dyDescent="0.2">
      <c r="A13" s="38" t="s">
        <v>303</v>
      </c>
      <c r="B13" s="127"/>
      <c r="C13" s="12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x14ac:dyDescent="0.2">
      <c r="A14" s="35" t="s">
        <v>304</v>
      </c>
      <c r="B14" s="128">
        <v>30198.7</v>
      </c>
      <c r="C14" s="128">
        <v>32627.3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x14ac:dyDescent="0.2">
      <c r="A15" s="35" t="s">
        <v>305</v>
      </c>
      <c r="B15" s="128">
        <v>27259.899999999998</v>
      </c>
      <c r="C15" s="128">
        <v>27031.600000000006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x14ac:dyDescent="0.2">
      <c r="A16" s="35" t="s">
        <v>306</v>
      </c>
      <c r="B16" s="128">
        <v>13400</v>
      </c>
      <c r="C16" s="128">
        <v>23931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x14ac:dyDescent="0.2">
      <c r="A17" s="35" t="s">
        <v>307</v>
      </c>
      <c r="B17" s="128">
        <v>1736.4</v>
      </c>
      <c r="C17" s="128">
        <v>7436.4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x14ac:dyDescent="0.2">
      <c r="A18" s="35" t="s">
        <v>308</v>
      </c>
      <c r="B18" s="128">
        <v>29105.300000000003</v>
      </c>
      <c r="C18" s="128">
        <v>26181.199999999997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2" customHeight="1" x14ac:dyDescent="0.2">
      <c r="A19" s="38" t="s">
        <v>309</v>
      </c>
      <c r="B19" s="127">
        <v>101700.3</v>
      </c>
      <c r="C19" s="127">
        <v>117257.5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x14ac:dyDescent="0.2">
      <c r="A20" s="35" t="s">
        <v>310</v>
      </c>
      <c r="B20" s="128">
        <v>2603.4</v>
      </c>
      <c r="C20" s="128">
        <v>8590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 ht="19.5" customHeight="1" x14ac:dyDescent="0.2">
      <c r="A21" s="38" t="s">
        <v>311</v>
      </c>
      <c r="B21" s="127">
        <v>104303.7</v>
      </c>
      <c r="C21" s="127">
        <v>125847.5</v>
      </c>
    </row>
    <row r="22" spans="1:21" ht="3" customHeight="1" x14ac:dyDescent="0.2">
      <c r="A22" s="12"/>
      <c r="B22" s="129"/>
      <c r="C22" s="129"/>
    </row>
    <row r="23" spans="1:21" ht="26.25" customHeight="1" x14ac:dyDescent="0.2">
      <c r="A23" s="193" t="s">
        <v>312</v>
      </c>
      <c r="B23" s="193"/>
      <c r="C23" s="193"/>
    </row>
    <row r="24" spans="1:21" x14ac:dyDescent="0.2">
      <c r="A24" s="35"/>
      <c r="B24" s="119"/>
      <c r="C24" s="119"/>
    </row>
    <row r="26" spans="1:21" x14ac:dyDescent="0.2">
      <c r="A26" s="35"/>
      <c r="B26" s="119"/>
      <c r="C26" s="119"/>
    </row>
    <row r="27" spans="1:21" x14ac:dyDescent="0.2">
      <c r="A27" s="35"/>
      <c r="B27" s="119"/>
      <c r="C27" s="119"/>
    </row>
    <row r="32" spans="1:21" x14ac:dyDescent="0.2">
      <c r="A32" s="35"/>
      <c r="B32" s="119"/>
      <c r="C32" s="119"/>
    </row>
    <row r="33" spans="1:3" ht="19.5" customHeight="1" x14ac:dyDescent="0.2">
      <c r="A33" s="35"/>
      <c r="B33" s="119"/>
      <c r="C33" s="119"/>
    </row>
    <row r="34" spans="1:3" x14ac:dyDescent="0.2">
      <c r="A34" s="35"/>
      <c r="B34" s="119"/>
      <c r="C34" s="119"/>
    </row>
    <row r="35" spans="1:3" x14ac:dyDescent="0.2">
      <c r="A35" s="35"/>
      <c r="B35" s="119"/>
      <c r="C35" s="119"/>
    </row>
    <row r="36" spans="1:3" x14ac:dyDescent="0.2">
      <c r="A36" s="35"/>
      <c r="B36" s="119"/>
      <c r="C36" s="119"/>
    </row>
    <row r="37" spans="1:3" x14ac:dyDescent="0.2">
      <c r="A37" s="35"/>
      <c r="B37" s="119"/>
      <c r="C37" s="119"/>
    </row>
    <row r="38" spans="1:3" x14ac:dyDescent="0.2">
      <c r="A38" s="35"/>
      <c r="B38" s="119"/>
      <c r="C38" s="119"/>
    </row>
    <row r="39" spans="1:3" x14ac:dyDescent="0.2">
      <c r="A39" s="35"/>
      <c r="B39" s="119"/>
      <c r="C39" s="119"/>
    </row>
    <row r="40" spans="1:3" x14ac:dyDescent="0.2">
      <c r="A40" s="35"/>
      <c r="B40" s="119"/>
      <c r="C40" s="119"/>
    </row>
    <row r="48" spans="1:3" x14ac:dyDescent="0.2">
      <c r="A48" s="38"/>
      <c r="B48" s="118"/>
      <c r="C48" s="118"/>
    </row>
    <row r="49" spans="1:3" x14ac:dyDescent="0.2">
      <c r="A49" s="35"/>
      <c r="B49" s="119"/>
      <c r="C49" s="119"/>
    </row>
    <row r="50" spans="1:3" x14ac:dyDescent="0.2">
      <c r="A50" s="35"/>
      <c r="B50" s="119"/>
      <c r="C50" s="119"/>
    </row>
    <row r="51" spans="1:3" x14ac:dyDescent="0.2">
      <c r="A51" s="35"/>
      <c r="B51" s="119"/>
      <c r="C51" s="119"/>
    </row>
    <row r="52" spans="1:3" x14ac:dyDescent="0.2">
      <c r="A52" s="35"/>
      <c r="B52" s="119"/>
      <c r="C52" s="119"/>
    </row>
    <row r="53" spans="1:3" x14ac:dyDescent="0.2">
      <c r="A53" s="35"/>
      <c r="B53" s="119"/>
      <c r="C53" s="119"/>
    </row>
    <row r="54" spans="1:3" ht="19.5" customHeight="1" x14ac:dyDescent="0.2">
      <c r="A54" s="35"/>
      <c r="B54" s="119"/>
      <c r="C54" s="119"/>
    </row>
    <row r="55" spans="1:3" x14ac:dyDescent="0.2">
      <c r="A55" s="35"/>
      <c r="B55" s="119"/>
      <c r="C55" s="119"/>
    </row>
    <row r="56" spans="1:3" x14ac:dyDescent="0.2">
      <c r="A56" s="35"/>
      <c r="B56" s="119"/>
      <c r="C56" s="119"/>
    </row>
    <row r="57" spans="1:3" x14ac:dyDescent="0.2">
      <c r="A57" s="35"/>
      <c r="B57" s="119"/>
      <c r="C57" s="119"/>
    </row>
    <row r="58" spans="1:3" x14ac:dyDescent="0.2">
      <c r="A58" s="35"/>
      <c r="B58" s="119"/>
      <c r="C58" s="119"/>
    </row>
    <row r="59" spans="1:3" x14ac:dyDescent="0.2">
      <c r="A59" s="35"/>
      <c r="B59" s="119"/>
      <c r="C59" s="119"/>
    </row>
    <row r="60" spans="1:3" x14ac:dyDescent="0.2">
      <c r="A60" s="35"/>
      <c r="B60" s="119"/>
      <c r="C60" s="119"/>
    </row>
    <row r="61" spans="1:3" x14ac:dyDescent="0.2">
      <c r="A61" s="35"/>
      <c r="B61" s="119"/>
      <c r="C61" s="119"/>
    </row>
    <row r="62" spans="1:3" x14ac:dyDescent="0.2">
      <c r="A62" s="35"/>
      <c r="B62" s="119"/>
      <c r="C62" s="119"/>
    </row>
    <row r="63" spans="1:3" x14ac:dyDescent="0.2">
      <c r="A63" s="35"/>
      <c r="B63" s="119"/>
      <c r="C63" s="119"/>
    </row>
    <row r="64" spans="1:3" x14ac:dyDescent="0.2">
      <c r="A64" s="35"/>
      <c r="B64" s="119"/>
      <c r="C64" s="119"/>
    </row>
    <row r="65" spans="1:3" x14ac:dyDescent="0.2">
      <c r="A65" s="35"/>
      <c r="B65" s="120"/>
      <c r="C65" s="120"/>
    </row>
    <row r="66" spans="1:3" x14ac:dyDescent="0.2">
      <c r="A66" s="38"/>
      <c r="B66" s="118"/>
      <c r="C66" s="118"/>
    </row>
    <row r="67" spans="1:3" x14ac:dyDescent="0.2">
      <c r="A67" s="35"/>
      <c r="B67" s="119"/>
      <c r="C67" s="119"/>
    </row>
    <row r="68" spans="1:3" ht="19.5" customHeight="1" x14ac:dyDescent="0.2">
      <c r="A68" s="35"/>
      <c r="B68" s="119"/>
      <c r="C68" s="119"/>
    </row>
    <row r="69" spans="1:3" ht="19.5" customHeight="1" x14ac:dyDescent="0.2">
      <c r="A69" s="35"/>
      <c r="B69" s="119"/>
      <c r="C69" s="119"/>
    </row>
    <row r="70" spans="1:3" ht="19.5" customHeight="1" x14ac:dyDescent="0.2">
      <c r="A70" s="35"/>
      <c r="B70" s="119"/>
      <c r="C70" s="119"/>
    </row>
    <row r="71" spans="1:3" ht="19.5" customHeight="1" x14ac:dyDescent="0.2">
      <c r="A71" s="35"/>
      <c r="B71" s="119"/>
      <c r="C71" s="119"/>
    </row>
    <row r="72" spans="1:3" ht="3.95" customHeight="1" x14ac:dyDescent="0.2">
      <c r="A72" s="35"/>
      <c r="B72" s="119"/>
      <c r="C72" s="119"/>
    </row>
    <row r="73" spans="1:3" x14ac:dyDescent="0.2">
      <c r="A73" s="35"/>
      <c r="B73" s="119"/>
      <c r="C73" s="119"/>
    </row>
    <row r="74" spans="1:3" x14ac:dyDescent="0.2">
      <c r="A74" s="35"/>
      <c r="B74" s="119"/>
      <c r="C74" s="119"/>
    </row>
    <row r="75" spans="1:3" x14ac:dyDescent="0.2">
      <c r="A75" s="35"/>
      <c r="B75" s="119"/>
      <c r="C75" s="119"/>
    </row>
    <row r="76" spans="1:3" x14ac:dyDescent="0.2">
      <c r="A76" s="35"/>
      <c r="B76" s="119"/>
      <c r="C76" s="119"/>
    </row>
    <row r="77" spans="1:3" x14ac:dyDescent="0.2">
      <c r="A77" s="35"/>
      <c r="B77" s="119"/>
      <c r="C77" s="119"/>
    </row>
    <row r="78" spans="1:3" x14ac:dyDescent="0.2">
      <c r="A78" s="35"/>
      <c r="B78" s="119"/>
      <c r="C78" s="119"/>
    </row>
    <row r="79" spans="1:3" x14ac:dyDescent="0.2">
      <c r="A79" s="35"/>
      <c r="B79" s="119"/>
      <c r="C79" s="119"/>
    </row>
    <row r="80" spans="1:3" x14ac:dyDescent="0.2">
      <c r="A80" s="38"/>
      <c r="B80" s="118"/>
      <c r="C80" s="118"/>
    </row>
    <row r="81" spans="1:3" x14ac:dyDescent="0.2">
      <c r="A81" s="38"/>
      <c r="B81" s="118"/>
      <c r="C81" s="118"/>
    </row>
    <row r="82" spans="1:3" x14ac:dyDescent="0.2">
      <c r="A82" s="38"/>
      <c r="B82" s="118"/>
      <c r="C82" s="118"/>
    </row>
    <row r="83" spans="1:3" x14ac:dyDescent="0.2">
      <c r="A83" s="16"/>
      <c r="B83" s="118"/>
      <c r="C83" s="118"/>
    </row>
    <row r="84" spans="1:3" ht="3" customHeight="1" x14ac:dyDescent="0.2">
      <c r="A84" s="12"/>
      <c r="B84" s="12"/>
      <c r="C84" s="12"/>
    </row>
    <row r="85" spans="1:3" x14ac:dyDescent="0.2">
      <c r="A85" s="121"/>
    </row>
  </sheetData>
  <mergeCells count="1"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38197-60E0-4E52-B9D0-E5E9DE8CD0A2}">
  <dimension ref="A1:AA15"/>
  <sheetViews>
    <sheetView topLeftCell="A2" workbookViewId="0">
      <selection activeCell="B7" sqref="B7"/>
    </sheetView>
  </sheetViews>
  <sheetFormatPr defaultRowHeight="12.75" x14ac:dyDescent="0.2"/>
  <cols>
    <col min="1" max="1" width="34.7109375" style="63" customWidth="1"/>
    <col min="2" max="6" width="11.7109375" style="63" customWidth="1"/>
    <col min="7" max="16384" width="9.140625" style="63"/>
  </cols>
  <sheetData>
    <row r="1" spans="1:27" ht="6.75" hidden="1" customHeight="1" x14ac:dyDescent="0.2">
      <c r="A1" s="79"/>
      <c r="B1" s="79"/>
      <c r="C1" s="79"/>
      <c r="D1" s="79"/>
      <c r="E1" s="79"/>
      <c r="F1" s="79"/>
    </row>
    <row r="2" spans="1:27" ht="36" x14ac:dyDescent="0.2">
      <c r="A2" s="31" t="s">
        <v>57</v>
      </c>
      <c r="B2" s="107" t="s">
        <v>177</v>
      </c>
      <c r="C2" s="107" t="s">
        <v>178</v>
      </c>
      <c r="D2" s="107" t="s">
        <v>179</v>
      </c>
      <c r="E2" s="107" t="s">
        <v>180</v>
      </c>
      <c r="F2" s="107" t="s">
        <v>181</v>
      </c>
    </row>
    <row r="3" spans="1:27" ht="2.25" customHeight="1" x14ac:dyDescent="0.2">
      <c r="A3" s="8"/>
      <c r="B3" s="8"/>
      <c r="C3" s="8"/>
      <c r="D3" s="8"/>
      <c r="E3" s="8"/>
      <c r="F3" s="8"/>
    </row>
    <row r="4" spans="1:27" x14ac:dyDescent="0.2">
      <c r="A4" s="14" t="s">
        <v>182</v>
      </c>
      <c r="B4" s="26">
        <v>35923.800000000003</v>
      </c>
      <c r="C4" s="68">
        <v>-328.3</v>
      </c>
      <c r="D4" s="68">
        <v>-212</v>
      </c>
      <c r="E4" s="68">
        <v>-540.29999999999995</v>
      </c>
      <c r="F4" s="101">
        <v>1.5040168356354281E-2</v>
      </c>
    </row>
    <row r="5" spans="1:27" x14ac:dyDescent="0.2">
      <c r="A5" s="14" t="s">
        <v>183</v>
      </c>
      <c r="B5" s="26">
        <v>23820.1</v>
      </c>
      <c r="C5" s="68">
        <v>-556.6</v>
      </c>
      <c r="D5" s="68">
        <v>-369.6</v>
      </c>
      <c r="E5" s="68">
        <v>-926.2</v>
      </c>
      <c r="F5" s="101">
        <v>3.8883128114491544E-2</v>
      </c>
      <c r="X5" s="104"/>
      <c r="Y5" s="104"/>
      <c r="AA5" s="104"/>
    </row>
    <row r="6" spans="1:27" x14ac:dyDescent="0.2">
      <c r="A6" s="14" t="s">
        <v>184</v>
      </c>
      <c r="B6" s="26">
        <v>253759.3</v>
      </c>
      <c r="C6" s="68">
        <v>-878.1</v>
      </c>
      <c r="D6" s="68">
        <v>-1162.4000000000001</v>
      </c>
      <c r="E6" s="68">
        <v>-2040.5</v>
      </c>
      <c r="F6" s="101">
        <v>8.0410846026135793E-3</v>
      </c>
    </row>
    <row r="7" spans="1:27" x14ac:dyDescent="0.2">
      <c r="A7" s="14" t="s">
        <v>185</v>
      </c>
      <c r="B7" s="26">
        <v>110354.7</v>
      </c>
      <c r="C7" s="68">
        <v>-1121.8</v>
      </c>
      <c r="D7" s="68">
        <v>-965.6</v>
      </c>
      <c r="E7" s="68">
        <v>-2087.4</v>
      </c>
      <c r="F7" s="101">
        <v>1.8915370165475509E-2</v>
      </c>
      <c r="X7" s="104"/>
      <c r="Y7" s="104"/>
      <c r="AA7" s="104"/>
    </row>
    <row r="8" spans="1:27" x14ac:dyDescent="0.2">
      <c r="A8" s="14" t="s">
        <v>187</v>
      </c>
      <c r="B8" s="26">
        <v>1365.7</v>
      </c>
      <c r="C8" s="68">
        <v>-43.2</v>
      </c>
      <c r="D8" s="68">
        <v>-87</v>
      </c>
      <c r="E8" s="68">
        <v>-130.19999999999999</v>
      </c>
      <c r="F8" s="101">
        <v>9.5335725269092758E-2</v>
      </c>
    </row>
    <row r="9" spans="1:27" x14ac:dyDescent="0.2">
      <c r="A9" s="14" t="s">
        <v>188</v>
      </c>
      <c r="B9" s="26">
        <v>15781.5</v>
      </c>
      <c r="C9" s="68">
        <v>-201.8</v>
      </c>
      <c r="D9" s="68">
        <v>-299.2</v>
      </c>
      <c r="E9" s="68">
        <v>-501</v>
      </c>
      <c r="F9" s="101">
        <v>3.1746031746031744E-2</v>
      </c>
    </row>
    <row r="10" spans="1:27" x14ac:dyDescent="0.2">
      <c r="A10" s="14" t="s">
        <v>189</v>
      </c>
      <c r="B10" s="26">
        <v>23178.1</v>
      </c>
      <c r="C10" s="68">
        <v>-442</v>
      </c>
      <c r="D10" s="68">
        <v>-208.5</v>
      </c>
      <c r="E10" s="68">
        <v>-650.5</v>
      </c>
      <c r="F10" s="101">
        <v>2.8065285765442382E-2</v>
      </c>
    </row>
    <row r="11" spans="1:27" x14ac:dyDescent="0.2">
      <c r="A11" s="14" t="s">
        <v>190</v>
      </c>
      <c r="B11" s="26">
        <v>20551.8</v>
      </c>
      <c r="C11" s="68">
        <v>-370.2</v>
      </c>
      <c r="D11" s="68">
        <v>-322.2</v>
      </c>
      <c r="E11" s="68">
        <v>-692.4</v>
      </c>
      <c r="F11" s="101">
        <v>3.3690479666014655E-2</v>
      </c>
    </row>
    <row r="12" spans="1:27" x14ac:dyDescent="0.2">
      <c r="A12" s="14" t="s">
        <v>191</v>
      </c>
      <c r="B12" s="26">
        <v>14278.7</v>
      </c>
      <c r="C12" s="68">
        <v>-325.7</v>
      </c>
      <c r="D12" s="68">
        <v>-236</v>
      </c>
      <c r="E12" s="68">
        <v>-561.70000000000005</v>
      </c>
      <c r="F12" s="101">
        <v>3.9338315112720346E-2</v>
      </c>
    </row>
    <row r="13" spans="1:27" x14ac:dyDescent="0.2">
      <c r="A13" s="14" t="s">
        <v>186</v>
      </c>
      <c r="B13" s="26">
        <v>229375.8</v>
      </c>
      <c r="C13" s="68">
        <v>-916.8</v>
      </c>
      <c r="D13" s="68">
        <v>-509.6</v>
      </c>
      <c r="E13" s="68">
        <v>-1426.4</v>
      </c>
      <c r="F13" s="101">
        <v>6.2186159132741996E-3</v>
      </c>
    </row>
    <row r="14" spans="1:27" x14ac:dyDescent="0.2">
      <c r="A14" s="16" t="s">
        <v>111</v>
      </c>
      <c r="B14" s="70">
        <v>728389.5</v>
      </c>
      <c r="C14" s="70">
        <v>-5184.5</v>
      </c>
      <c r="D14" s="70">
        <v>-4372.0999999999995</v>
      </c>
      <c r="E14" s="70">
        <v>-9556.5999999999985</v>
      </c>
      <c r="F14" s="105">
        <v>1.3120178146444998E-2</v>
      </c>
    </row>
    <row r="15" spans="1:27" ht="3" customHeight="1" x14ac:dyDescent="0.2">
      <c r="A15" s="12"/>
      <c r="B15" s="12"/>
      <c r="C15" s="12"/>
      <c r="D15" s="12"/>
      <c r="E15" s="12"/>
      <c r="F1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85200-7ED9-4734-A934-3F9DE01BBEA9}">
  <dimension ref="A1:L51"/>
  <sheetViews>
    <sheetView workbookViewId="0">
      <selection activeCell="D26" sqref="D26"/>
    </sheetView>
  </sheetViews>
  <sheetFormatPr defaultColWidth="9.140625" defaultRowHeight="12" x14ac:dyDescent="0.2"/>
  <cols>
    <col min="1" max="1" width="44.7109375" style="8" customWidth="1"/>
    <col min="2" max="2" width="11.28515625" style="8" customWidth="1"/>
    <col min="3" max="3" width="11.5703125" style="8" customWidth="1"/>
    <col min="4" max="6" width="9.140625" style="8"/>
    <col min="7" max="7" width="9.7109375" style="8" bestFit="1" customWidth="1"/>
    <col min="8" max="10" width="9.140625" style="8"/>
    <col min="11" max="11" width="27.85546875" style="8" bestFit="1" customWidth="1"/>
    <col min="12" max="16384" width="9.140625" style="8"/>
  </cols>
  <sheetData>
    <row r="1" spans="1:8" ht="3.95" customHeight="1" x14ac:dyDescent="0.2"/>
    <row r="2" spans="1:8" ht="26.25" x14ac:dyDescent="0.2">
      <c r="A2" s="10" t="s">
        <v>57</v>
      </c>
      <c r="B2" s="133" t="s">
        <v>20</v>
      </c>
      <c r="C2" s="133" t="s">
        <v>376</v>
      </c>
      <c r="D2" s="133" t="s">
        <v>377</v>
      </c>
      <c r="E2" s="133" t="s">
        <v>378</v>
      </c>
      <c r="H2" s="131"/>
    </row>
    <row r="3" spans="1:8" ht="3.95" customHeight="1" x14ac:dyDescent="0.2">
      <c r="A3" s="12"/>
      <c r="B3" s="12"/>
      <c r="C3" s="12"/>
      <c r="D3" s="12"/>
      <c r="E3" s="12"/>
    </row>
    <row r="4" spans="1:8" ht="19.7" customHeight="1" x14ac:dyDescent="0.2">
      <c r="A4" s="14" t="s">
        <v>317</v>
      </c>
      <c r="B4" s="67">
        <v>7169.1000000000013</v>
      </c>
      <c r="C4" s="67">
        <v>6325.9</v>
      </c>
      <c r="D4" s="67">
        <v>-843.20000000000164</v>
      </c>
      <c r="E4" s="68">
        <v>-11.761587925960043</v>
      </c>
      <c r="G4" s="18"/>
      <c r="H4" s="67"/>
    </row>
    <row r="5" spans="1:8" x14ac:dyDescent="0.2">
      <c r="A5" s="14" t="s">
        <v>318</v>
      </c>
      <c r="B5" s="67">
        <v>3839.1000000000004</v>
      </c>
      <c r="C5" s="67">
        <v>3834</v>
      </c>
      <c r="D5" s="67">
        <v>-5.1000000000003638</v>
      </c>
      <c r="E5" s="68">
        <v>-0.13284363522701581</v>
      </c>
      <c r="G5" s="18"/>
      <c r="H5" s="67"/>
    </row>
    <row r="6" spans="1:8" x14ac:dyDescent="0.2">
      <c r="A6" s="14" t="s">
        <v>277</v>
      </c>
      <c r="B6" s="67">
        <v>2855.4</v>
      </c>
      <c r="C6" s="67">
        <v>2567.8000000000002</v>
      </c>
      <c r="D6" s="67">
        <v>-287.59999999999991</v>
      </c>
      <c r="E6" s="68">
        <v>-10.072144007844781</v>
      </c>
      <c r="G6" s="18"/>
      <c r="H6" s="67"/>
    </row>
    <row r="7" spans="1:8" x14ac:dyDescent="0.2">
      <c r="A7" s="14" t="s">
        <v>247</v>
      </c>
      <c r="B7" s="67">
        <v>16786.2</v>
      </c>
      <c r="C7" s="67">
        <v>14871.5</v>
      </c>
      <c r="D7" s="67">
        <v>-1914.7000000000007</v>
      </c>
      <c r="E7" s="68">
        <v>-11.406393346915923</v>
      </c>
      <c r="G7" s="18"/>
      <c r="H7" s="67"/>
    </row>
    <row r="8" spans="1:8" x14ac:dyDescent="0.2">
      <c r="A8" s="14" t="s">
        <v>249</v>
      </c>
      <c r="B8" s="67">
        <v>27256.3</v>
      </c>
      <c r="C8" s="67">
        <v>27990</v>
      </c>
      <c r="D8" s="67">
        <v>733.70000000000073</v>
      </c>
      <c r="E8" s="68">
        <v>2.6918547271639981</v>
      </c>
      <c r="G8" s="18"/>
      <c r="H8" s="67"/>
    </row>
    <row r="9" spans="1:8" x14ac:dyDescent="0.2">
      <c r="A9" s="14" t="s">
        <v>319</v>
      </c>
      <c r="B9" s="67">
        <v>3323.3</v>
      </c>
      <c r="C9" s="67">
        <v>3164.7999999999997</v>
      </c>
      <c r="D9" s="67">
        <v>-158.50000000000045</v>
      </c>
      <c r="E9" s="68">
        <v>-4.769355760840142</v>
      </c>
      <c r="G9" s="18"/>
      <c r="H9" s="67"/>
    </row>
    <row r="10" spans="1:8" x14ac:dyDescent="0.2">
      <c r="A10" s="14" t="s">
        <v>251</v>
      </c>
      <c r="B10" s="67">
        <v>34892.199999999997</v>
      </c>
      <c r="C10" s="67">
        <v>31170.699999999993</v>
      </c>
      <c r="D10" s="67">
        <v>-3721.5000000000036</v>
      </c>
      <c r="E10" s="68">
        <v>-10.66570752202499</v>
      </c>
      <c r="G10" s="18"/>
      <c r="H10" s="67"/>
    </row>
    <row r="11" spans="1:8" x14ac:dyDescent="0.2">
      <c r="A11" s="14" t="s">
        <v>253</v>
      </c>
      <c r="B11" s="67">
        <v>3192.2</v>
      </c>
      <c r="C11" s="67">
        <v>2923.8</v>
      </c>
      <c r="D11" s="67">
        <v>-268.39999999999964</v>
      </c>
      <c r="E11" s="68">
        <v>-8.4079944865609804</v>
      </c>
      <c r="G11" s="18"/>
      <c r="H11" s="67"/>
    </row>
    <row r="12" spans="1:8" x14ac:dyDescent="0.2">
      <c r="A12" s="14" t="s">
        <v>255</v>
      </c>
      <c r="B12" s="67">
        <v>38859.699999999997</v>
      </c>
      <c r="C12" s="67">
        <v>38584</v>
      </c>
      <c r="D12" s="67">
        <v>-275.69999999999709</v>
      </c>
      <c r="E12" s="68">
        <v>-0.70947536908415942</v>
      </c>
      <c r="G12" s="18"/>
      <c r="H12" s="67"/>
    </row>
    <row r="13" spans="1:8" x14ac:dyDescent="0.2">
      <c r="A13" s="14" t="s">
        <v>279</v>
      </c>
      <c r="B13" s="67">
        <v>20045.900000000005</v>
      </c>
      <c r="C13" s="67">
        <v>24353.899999999998</v>
      </c>
      <c r="D13" s="67">
        <v>4307.9999999999927</v>
      </c>
      <c r="E13" s="68">
        <v>21.490678891942949</v>
      </c>
      <c r="G13" s="18"/>
      <c r="H13" s="67"/>
    </row>
    <row r="14" spans="1:8" x14ac:dyDescent="0.2">
      <c r="A14" s="14" t="s">
        <v>257</v>
      </c>
      <c r="B14" s="67">
        <v>52417.8</v>
      </c>
      <c r="C14" s="67">
        <v>54721.5</v>
      </c>
      <c r="D14" s="67">
        <v>2303.6999999999971</v>
      </c>
      <c r="E14" s="68">
        <v>4.3948811281663804</v>
      </c>
      <c r="G14" s="18"/>
      <c r="H14" s="67"/>
    </row>
    <row r="15" spans="1:8" x14ac:dyDescent="0.2">
      <c r="A15" s="14" t="s">
        <v>258</v>
      </c>
      <c r="B15" s="67">
        <v>21379.099999999995</v>
      </c>
      <c r="C15" s="67">
        <v>21331.499999999996</v>
      </c>
      <c r="D15" s="67">
        <v>-47.599999999998545</v>
      </c>
      <c r="E15" s="68">
        <v>-0.22264735185297113</v>
      </c>
      <c r="G15" s="18"/>
      <c r="H15" s="67"/>
    </row>
    <row r="16" spans="1:8" x14ac:dyDescent="0.2">
      <c r="A16" s="14" t="s">
        <v>260</v>
      </c>
      <c r="B16" s="67">
        <v>6866.1</v>
      </c>
      <c r="C16" s="67">
        <v>7286.8</v>
      </c>
      <c r="D16" s="67">
        <v>420.69999999999982</v>
      </c>
      <c r="E16" s="68">
        <v>6.1272046722302296</v>
      </c>
      <c r="G16" s="18"/>
      <c r="H16" s="67"/>
    </row>
    <row r="17" spans="1:8" x14ac:dyDescent="0.2">
      <c r="A17" s="14" t="s">
        <v>261</v>
      </c>
      <c r="B17" s="67">
        <v>2376.6999999999998</v>
      </c>
      <c r="C17" s="67">
        <v>2107.9</v>
      </c>
      <c r="D17" s="67">
        <v>-268.79999999999973</v>
      </c>
      <c r="E17" s="68">
        <v>-11.309799301552562</v>
      </c>
      <c r="G17" s="18"/>
      <c r="H17" s="67"/>
    </row>
    <row r="18" spans="1:8" x14ac:dyDescent="0.2">
      <c r="A18" s="14" t="s">
        <v>280</v>
      </c>
      <c r="B18" s="67">
        <v>8461.4000000000015</v>
      </c>
      <c r="C18" s="67">
        <v>14394.499999999998</v>
      </c>
      <c r="D18" s="67">
        <v>5933.0999999999967</v>
      </c>
      <c r="E18" s="68">
        <v>70.119601957122882</v>
      </c>
      <c r="G18" s="18"/>
      <c r="H18" s="67"/>
    </row>
    <row r="19" spans="1:8" x14ac:dyDescent="0.2">
      <c r="A19" s="14" t="s">
        <v>320</v>
      </c>
      <c r="B19" s="67">
        <v>3548.5</v>
      </c>
      <c r="C19" s="67">
        <v>3818.5999999999995</v>
      </c>
      <c r="D19" s="67">
        <v>270.09999999999945</v>
      </c>
      <c r="E19" s="68">
        <v>7.6116669015076628</v>
      </c>
      <c r="G19" s="18"/>
      <c r="H19" s="67"/>
    </row>
    <row r="20" spans="1:8" x14ac:dyDescent="0.2">
      <c r="A20" s="14" t="s">
        <v>282</v>
      </c>
      <c r="B20" s="67">
        <v>29892.199999999997</v>
      </c>
      <c r="C20" s="67">
        <v>29740.199999999997</v>
      </c>
      <c r="D20" s="67">
        <v>-152</v>
      </c>
      <c r="E20" s="68">
        <v>-0.50849385458413909</v>
      </c>
      <c r="G20" s="18"/>
      <c r="H20" s="67"/>
    </row>
    <row r="21" spans="1:8" x14ac:dyDescent="0.2">
      <c r="A21" s="14" t="s">
        <v>263</v>
      </c>
      <c r="B21" s="67">
        <v>20993.300000000003</v>
      </c>
      <c r="C21" s="67">
        <v>20142.900000000005</v>
      </c>
      <c r="D21" s="67">
        <v>-850.39999999999782</v>
      </c>
      <c r="E21" s="68">
        <v>-4.0508162127916894</v>
      </c>
      <c r="G21" s="18"/>
      <c r="H21" s="67"/>
    </row>
    <row r="22" spans="1:8" x14ac:dyDescent="0.2">
      <c r="A22" s="14" t="s">
        <v>264</v>
      </c>
      <c r="B22" s="67">
        <v>6281.8</v>
      </c>
      <c r="C22" s="67">
        <v>6943.4</v>
      </c>
      <c r="D22" s="67">
        <v>661.59999999999945</v>
      </c>
      <c r="E22" s="68">
        <v>10.532013117259375</v>
      </c>
      <c r="G22" s="18"/>
      <c r="H22" s="67"/>
    </row>
    <row r="23" spans="1:8" x14ac:dyDescent="0.2">
      <c r="A23" s="14" t="s">
        <v>265</v>
      </c>
      <c r="B23" s="67">
        <v>42140.899999999987</v>
      </c>
      <c r="C23" s="67">
        <v>41634.199999999983</v>
      </c>
      <c r="D23" s="67">
        <v>-506.70000000000437</v>
      </c>
      <c r="E23" s="68">
        <v>-1.202394823081625</v>
      </c>
      <c r="G23" s="18"/>
      <c r="H23" s="67"/>
    </row>
    <row r="24" spans="1:8" x14ac:dyDescent="0.2">
      <c r="A24" s="14" t="s">
        <v>267</v>
      </c>
      <c r="B24" s="67">
        <v>60196.000000000007</v>
      </c>
      <c r="C24" s="67">
        <v>61773.500000000007</v>
      </c>
      <c r="D24" s="67">
        <v>1577.5</v>
      </c>
      <c r="E24" s="68">
        <v>2.620606020333577</v>
      </c>
      <c r="G24" s="18"/>
      <c r="H24" s="67"/>
    </row>
    <row r="25" spans="1:8" x14ac:dyDescent="0.2">
      <c r="A25" s="14" t="s">
        <v>321</v>
      </c>
      <c r="B25" s="67">
        <v>5493.1</v>
      </c>
      <c r="C25" s="67">
        <v>5234.4000000000015</v>
      </c>
      <c r="D25" s="67">
        <v>-258.69999999999891</v>
      </c>
      <c r="E25" s="68">
        <v>-4.7095447015346323</v>
      </c>
      <c r="G25" s="18"/>
      <c r="H25" s="67"/>
    </row>
    <row r="26" spans="1:8" x14ac:dyDescent="0.2">
      <c r="A26" s="14" t="s">
        <v>268</v>
      </c>
      <c r="B26" s="67">
        <v>143477.1</v>
      </c>
      <c r="C26" s="67">
        <v>155564.29999999999</v>
      </c>
      <c r="D26" s="67">
        <v>12087.199999999983</v>
      </c>
      <c r="E26" s="68">
        <v>8.4244802829162158</v>
      </c>
      <c r="G26" s="18"/>
      <c r="H26" s="67"/>
    </row>
    <row r="27" spans="1:8" x14ac:dyDescent="0.2">
      <c r="A27" s="14" t="s">
        <v>270</v>
      </c>
      <c r="B27" s="67">
        <v>78541.2</v>
      </c>
      <c r="C27" s="67">
        <v>81576.299999999988</v>
      </c>
      <c r="D27" s="67">
        <v>3035.0999999999913</v>
      </c>
      <c r="E27" s="68">
        <v>3.8643412629295089</v>
      </c>
      <c r="G27" s="18"/>
      <c r="H27" s="67"/>
    </row>
    <row r="28" spans="1:8" x14ac:dyDescent="0.2">
      <c r="A28" s="14" t="s">
        <v>271</v>
      </c>
      <c r="B28" s="67">
        <v>77118.800000000017</v>
      </c>
      <c r="C28" s="67">
        <v>73994.2</v>
      </c>
      <c r="D28" s="67">
        <v>-3124.6000000000204</v>
      </c>
      <c r="E28" s="68">
        <v>-4.0516709284895764</v>
      </c>
      <c r="G28" s="18"/>
      <c r="H28" s="67"/>
    </row>
    <row r="29" spans="1:8" x14ac:dyDescent="0.2">
      <c r="A29" s="14" t="s">
        <v>322</v>
      </c>
      <c r="B29" s="67">
        <v>36514.199999999997</v>
      </c>
      <c r="C29" s="67">
        <v>39007.600000000006</v>
      </c>
      <c r="D29" s="67">
        <v>2493.4000000000087</v>
      </c>
      <c r="E29" s="68">
        <v>6.8285762799130438</v>
      </c>
      <c r="G29" s="18"/>
      <c r="H29" s="67"/>
    </row>
    <row r="30" spans="1:8" x14ac:dyDescent="0.2">
      <c r="A30" s="14" t="s">
        <v>323</v>
      </c>
      <c r="B30" s="67">
        <v>100539.2</v>
      </c>
      <c r="C30" s="67">
        <v>100149.4</v>
      </c>
      <c r="D30" s="67">
        <v>-389.80000000000291</v>
      </c>
      <c r="E30" s="68">
        <v>-0.38770947053487886</v>
      </c>
      <c r="G30" s="18"/>
      <c r="H30" s="67"/>
    </row>
    <row r="31" spans="1:8" x14ac:dyDescent="0.2">
      <c r="A31" s="14" t="s">
        <v>324</v>
      </c>
      <c r="B31" s="67">
        <v>115017.3</v>
      </c>
      <c r="C31" s="67">
        <v>113846.3</v>
      </c>
      <c r="D31" s="67">
        <v>-1171</v>
      </c>
      <c r="E31" s="68">
        <v>-1.018107710753078</v>
      </c>
      <c r="G31" s="18"/>
      <c r="H31" s="67"/>
    </row>
    <row r="32" spans="1:8" x14ac:dyDescent="0.2">
      <c r="A32" s="14" t="s">
        <v>272</v>
      </c>
      <c r="B32" s="67">
        <v>58314.3</v>
      </c>
      <c r="C32" s="67">
        <v>61506.400000000001</v>
      </c>
      <c r="D32" s="67">
        <v>3192.0999999999985</v>
      </c>
      <c r="E32" s="68">
        <v>5.4739575027051659</v>
      </c>
      <c r="G32" s="18"/>
      <c r="H32" s="67"/>
    </row>
    <row r="33" spans="1:11" x14ac:dyDescent="0.2">
      <c r="A33" s="14" t="s">
        <v>285</v>
      </c>
      <c r="B33" s="67">
        <v>8171.7999999999993</v>
      </c>
      <c r="C33" s="67">
        <v>7575.7000000000007</v>
      </c>
      <c r="D33" s="67">
        <v>-596.09999999999854</v>
      </c>
      <c r="E33" s="68">
        <v>-7.2945984972710862</v>
      </c>
      <c r="G33" s="18"/>
      <c r="H33" s="67"/>
    </row>
    <row r="34" spans="1:11" x14ac:dyDescent="0.2">
      <c r="A34" s="14" t="s">
        <v>325</v>
      </c>
      <c r="B34" s="67">
        <v>18861.400000000001</v>
      </c>
      <c r="C34" s="67">
        <v>24746.300000000003</v>
      </c>
      <c r="D34" s="67">
        <v>5884.9000000000015</v>
      </c>
      <c r="E34" s="68">
        <v>31.200759222539158</v>
      </c>
      <c r="G34" s="18"/>
      <c r="H34" s="67"/>
    </row>
    <row r="35" spans="1:11" x14ac:dyDescent="0.2">
      <c r="A35" s="14" t="s">
        <v>286</v>
      </c>
      <c r="B35" s="67">
        <v>11297.599999999999</v>
      </c>
      <c r="C35" s="67">
        <v>11077.499999999998</v>
      </c>
      <c r="D35" s="67">
        <v>-220.10000000000036</v>
      </c>
      <c r="E35" s="68">
        <v>-1.9482013879053992</v>
      </c>
      <c r="G35" s="18"/>
      <c r="H35" s="67"/>
    </row>
    <row r="36" spans="1:11" x14ac:dyDescent="0.2">
      <c r="A36" s="14" t="s">
        <v>327</v>
      </c>
      <c r="B36" s="67">
        <v>35117.199999999997</v>
      </c>
      <c r="C36" s="67">
        <v>43314.8</v>
      </c>
      <c r="D36" s="67">
        <v>8197.6000000000058</v>
      </c>
      <c r="E36" s="68">
        <v>23.343546752018973</v>
      </c>
      <c r="G36" s="18"/>
      <c r="H36" s="67"/>
    </row>
    <row r="37" spans="1:11" x14ac:dyDescent="0.2">
      <c r="A37" s="14" t="s">
        <v>273</v>
      </c>
      <c r="B37" s="67">
        <v>12887.3</v>
      </c>
      <c r="C37" s="67">
        <v>12066.8</v>
      </c>
      <c r="D37" s="67">
        <v>-820.5</v>
      </c>
      <c r="E37" s="68">
        <v>-6.3667331403785123</v>
      </c>
      <c r="G37" s="18"/>
      <c r="H37" s="67"/>
    </row>
    <row r="38" spans="1:11" s="18" customFormat="1" x14ac:dyDescent="0.2">
      <c r="A38" s="16" t="s">
        <v>328</v>
      </c>
      <c r="B38" s="69">
        <v>1114123.7</v>
      </c>
      <c r="C38" s="69">
        <v>1149341.4000000001</v>
      </c>
      <c r="D38" s="69">
        <v>35217.700000000186</v>
      </c>
      <c r="E38" s="70">
        <v>3.1610224250682566</v>
      </c>
      <c r="F38" s="69"/>
      <c r="G38" s="69"/>
      <c r="H38" s="69"/>
    </row>
    <row r="39" spans="1:11" ht="1.5" customHeight="1" x14ac:dyDescent="0.2">
      <c r="A39" s="12"/>
      <c r="B39" s="12"/>
      <c r="C39" s="12"/>
      <c r="D39" s="12"/>
      <c r="E39" s="12"/>
    </row>
    <row r="40" spans="1:11" ht="19.5" customHeight="1" x14ac:dyDescent="0.2">
      <c r="A40" s="14" t="s">
        <v>329</v>
      </c>
      <c r="B40" s="67">
        <v>141047.29999999999</v>
      </c>
      <c r="C40" s="67">
        <v>168535.7</v>
      </c>
      <c r="D40" s="67">
        <v>27488.400000000023</v>
      </c>
      <c r="E40" s="68">
        <v>19.488781422969474</v>
      </c>
      <c r="G40" s="18"/>
    </row>
    <row r="41" spans="1:11" x14ac:dyDescent="0.2">
      <c r="A41" s="14" t="s">
        <v>330</v>
      </c>
      <c r="B41" s="67">
        <v>-82342.18765336409</v>
      </c>
      <c r="C41" s="67">
        <v>-101618.76465004633</v>
      </c>
      <c r="D41" s="67">
        <v>-19276.576996682241</v>
      </c>
      <c r="E41" s="68">
        <v>23.410328952918821</v>
      </c>
      <c r="G41" s="67"/>
    </row>
    <row r="42" spans="1:11" x14ac:dyDescent="0.2">
      <c r="A42" s="14" t="s">
        <v>331</v>
      </c>
      <c r="B42" s="140">
        <v>0</v>
      </c>
      <c r="C42" s="67">
        <v>67874.100000000006</v>
      </c>
      <c r="D42" s="140">
        <v>0</v>
      </c>
      <c r="E42" s="140">
        <v>0</v>
      </c>
      <c r="J42" s="67"/>
    </row>
    <row r="43" spans="1:11" x14ac:dyDescent="0.2">
      <c r="A43" s="16" t="s">
        <v>333</v>
      </c>
      <c r="B43" s="69">
        <v>1172828.8123466359</v>
      </c>
      <c r="C43" s="69">
        <v>1284132.4353499538</v>
      </c>
      <c r="D43" s="69">
        <v>111303.62300331797</v>
      </c>
      <c r="E43" s="70">
        <v>9.4901849128874911</v>
      </c>
    </row>
    <row r="44" spans="1:11" x14ac:dyDescent="0.2">
      <c r="A44" s="14" t="s">
        <v>12</v>
      </c>
      <c r="B44" s="67">
        <v>79695.7</v>
      </c>
      <c r="C44" s="67">
        <v>92239.2</v>
      </c>
      <c r="D44" s="67">
        <v>12543.5</v>
      </c>
      <c r="E44" s="68">
        <v>15.739243146117044</v>
      </c>
      <c r="G44" s="18"/>
    </row>
    <row r="45" spans="1:11" x14ac:dyDescent="0.2">
      <c r="A45" s="14" t="s">
        <v>379</v>
      </c>
      <c r="B45" s="67">
        <v>14981</v>
      </c>
      <c r="C45" s="67">
        <v>18454</v>
      </c>
      <c r="D45" s="67">
        <v>3473</v>
      </c>
      <c r="E45" s="68">
        <v>23.182698084240037</v>
      </c>
      <c r="G45" s="131"/>
      <c r="I45" s="131"/>
      <c r="J45" s="131"/>
      <c r="K45" s="14"/>
    </row>
    <row r="46" spans="1:11" s="18" customFormat="1" x14ac:dyDescent="0.2">
      <c r="A46" s="16" t="s">
        <v>335</v>
      </c>
      <c r="B46" s="69">
        <v>1267505.5123466358</v>
      </c>
      <c r="C46" s="69">
        <v>1394825.6353499538</v>
      </c>
      <c r="D46" s="69">
        <v>127320.12300331797</v>
      </c>
      <c r="E46" s="70">
        <v>10.044936433262519</v>
      </c>
    </row>
    <row r="47" spans="1:11" ht="3.95" customHeight="1" x14ac:dyDescent="0.2">
      <c r="A47" s="12"/>
      <c r="B47" s="12"/>
      <c r="C47" s="12"/>
      <c r="D47" s="12"/>
      <c r="E47" s="12"/>
    </row>
    <row r="48" spans="1:11" ht="26.25" customHeight="1" x14ac:dyDescent="0.2">
      <c r="A48" s="192" t="s">
        <v>380</v>
      </c>
      <c r="B48" s="192"/>
      <c r="C48" s="192"/>
      <c r="D48" s="192"/>
      <c r="E48" s="192"/>
    </row>
    <row r="49" spans="1:12" s="121" customFormat="1" ht="22.9" customHeight="1" x14ac:dyDescent="0.2">
      <c r="A49" s="192" t="s">
        <v>381</v>
      </c>
      <c r="B49" s="192"/>
      <c r="C49" s="192"/>
      <c r="D49" s="192"/>
      <c r="E49" s="192"/>
      <c r="H49" s="192"/>
      <c r="I49" s="192"/>
      <c r="J49" s="192"/>
      <c r="K49" s="192"/>
      <c r="L49" s="192"/>
    </row>
    <row r="50" spans="1:12" ht="24" customHeight="1" x14ac:dyDescent="0.2">
      <c r="A50" s="192" t="s">
        <v>336</v>
      </c>
      <c r="B50" s="192"/>
      <c r="C50" s="192"/>
      <c r="D50" s="192"/>
      <c r="E50" s="192"/>
      <c r="H50" s="192"/>
      <c r="I50" s="192"/>
      <c r="J50" s="192"/>
      <c r="K50" s="192"/>
      <c r="L50" s="192"/>
    </row>
    <row r="51" spans="1:12" ht="14.25" customHeight="1" x14ac:dyDescent="0.2">
      <c r="A51" s="192" t="s">
        <v>382</v>
      </c>
      <c r="B51" s="192"/>
      <c r="C51" s="192"/>
      <c r="D51" s="192"/>
      <c r="E51" s="192"/>
    </row>
  </sheetData>
  <mergeCells count="6">
    <mergeCell ref="A51:E51"/>
    <mergeCell ref="A48:E48"/>
    <mergeCell ref="A49:E49"/>
    <mergeCell ref="H49:L49"/>
    <mergeCell ref="A50:E50"/>
    <mergeCell ref="H50:L5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5A197-DA46-4DA3-9F5C-268AD2F92D31}">
  <dimension ref="A1:J56"/>
  <sheetViews>
    <sheetView topLeftCell="A7" workbookViewId="0">
      <selection activeCell="D48" sqref="D48"/>
    </sheetView>
  </sheetViews>
  <sheetFormatPr defaultColWidth="9.140625" defaultRowHeight="12" x14ac:dyDescent="0.2"/>
  <cols>
    <col min="1" max="1" width="46.85546875" style="8" customWidth="1"/>
    <col min="2" max="3" width="12" style="8" customWidth="1"/>
    <col min="4" max="4" width="12.28515625" style="8" customWidth="1"/>
    <col min="5" max="5" width="7.85546875" style="8" bestFit="1" customWidth="1"/>
    <col min="6" max="7" width="9.140625" style="8"/>
    <col min="8" max="8" width="44.42578125" style="8" bestFit="1" customWidth="1"/>
    <col min="9" max="16384" width="9.140625" style="8"/>
  </cols>
  <sheetData>
    <row r="1" spans="1:5" ht="3.95" customHeight="1" x14ac:dyDescent="0.2"/>
    <row r="2" spans="1:5" ht="48" x14ac:dyDescent="0.2">
      <c r="A2" s="10" t="s">
        <v>57</v>
      </c>
      <c r="B2" s="149" t="s">
        <v>313</v>
      </c>
      <c r="C2" s="149" t="s">
        <v>314</v>
      </c>
      <c r="D2" s="149" t="s">
        <v>315</v>
      </c>
      <c r="E2" s="149" t="s">
        <v>316</v>
      </c>
    </row>
    <row r="3" spans="1:5" ht="3.95" customHeight="1" x14ac:dyDescent="0.2">
      <c r="A3" s="12"/>
      <c r="B3" s="12"/>
      <c r="C3" s="12"/>
      <c r="D3" s="12"/>
      <c r="E3" s="12"/>
    </row>
    <row r="4" spans="1:5" ht="19.7" customHeight="1" x14ac:dyDescent="0.2">
      <c r="A4" s="14" t="s">
        <v>317</v>
      </c>
      <c r="B4" s="67">
        <v>6380.2000000000007</v>
      </c>
      <c r="C4" s="67">
        <v>6325.9</v>
      </c>
      <c r="D4" s="67">
        <v>-54.300000000001091</v>
      </c>
      <c r="E4" s="68">
        <v>-0.85107049935740919</v>
      </c>
    </row>
    <row r="5" spans="1:5" x14ac:dyDescent="0.2">
      <c r="A5" s="14" t="s">
        <v>318</v>
      </c>
      <c r="B5" s="67">
        <v>3839.1000000000004</v>
      </c>
      <c r="C5" s="67">
        <v>3834</v>
      </c>
      <c r="D5" s="67">
        <v>-5.1000000000003638</v>
      </c>
      <c r="E5" s="68">
        <v>-0.13284363522702014</v>
      </c>
    </row>
    <row r="6" spans="1:5" x14ac:dyDescent="0.2">
      <c r="A6" s="14" t="s">
        <v>277</v>
      </c>
      <c r="B6" s="67">
        <v>2834.4999999999995</v>
      </c>
      <c r="C6" s="67">
        <v>2567.8000000000002</v>
      </c>
      <c r="D6" s="67">
        <v>-266.69999999999936</v>
      </c>
      <c r="E6" s="68">
        <v>-9.4090668548244665</v>
      </c>
    </row>
    <row r="7" spans="1:5" x14ac:dyDescent="0.2">
      <c r="A7" s="14" t="s">
        <v>247</v>
      </c>
      <c r="B7" s="67">
        <v>15138.3</v>
      </c>
      <c r="C7" s="67">
        <v>14871.5</v>
      </c>
      <c r="D7" s="67">
        <v>-266.79999999999927</v>
      </c>
      <c r="E7" s="68">
        <v>-1.7624171802646194</v>
      </c>
    </row>
    <row r="8" spans="1:5" x14ac:dyDescent="0.2">
      <c r="A8" s="14" t="s">
        <v>249</v>
      </c>
      <c r="B8" s="67">
        <v>28281.500000000004</v>
      </c>
      <c r="C8" s="67">
        <v>27990</v>
      </c>
      <c r="D8" s="67">
        <v>-291.50000000000364</v>
      </c>
      <c r="E8" s="68">
        <v>-1.0307091208033636</v>
      </c>
    </row>
    <row r="9" spans="1:5" x14ac:dyDescent="0.2">
      <c r="A9" s="14" t="s">
        <v>319</v>
      </c>
      <c r="B9" s="67">
        <v>3152.8000000000006</v>
      </c>
      <c r="C9" s="67">
        <v>3164.7999999999997</v>
      </c>
      <c r="D9" s="67">
        <v>11.999999999999091</v>
      </c>
      <c r="E9" s="68">
        <v>0.38061405734581832</v>
      </c>
    </row>
    <row r="10" spans="1:5" x14ac:dyDescent="0.2">
      <c r="A10" s="14" t="s">
        <v>251</v>
      </c>
      <c r="B10" s="67">
        <v>31473.600000000002</v>
      </c>
      <c r="C10" s="67">
        <v>31170.699999999993</v>
      </c>
      <c r="D10" s="67">
        <v>-302.90000000000873</v>
      </c>
      <c r="E10" s="68">
        <v>-0.96239387931476017</v>
      </c>
    </row>
    <row r="11" spans="1:5" x14ac:dyDescent="0.2">
      <c r="A11" s="14" t="s">
        <v>253</v>
      </c>
      <c r="B11" s="67">
        <v>2927.5999999999995</v>
      </c>
      <c r="C11" s="67">
        <v>2923.8</v>
      </c>
      <c r="D11" s="67">
        <v>-3.7999999999992724</v>
      </c>
      <c r="E11" s="68">
        <v>-0.12979915288970911</v>
      </c>
    </row>
    <row r="12" spans="1:5" x14ac:dyDescent="0.2">
      <c r="A12" s="14" t="s">
        <v>255</v>
      </c>
      <c r="B12" s="67">
        <v>38974.6</v>
      </c>
      <c r="C12" s="67">
        <v>38584</v>
      </c>
      <c r="D12" s="67">
        <v>-390.59999999999854</v>
      </c>
      <c r="E12" s="68">
        <v>-1.0021911706598607</v>
      </c>
    </row>
    <row r="13" spans="1:5" x14ac:dyDescent="0.2">
      <c r="A13" s="14" t="s">
        <v>279</v>
      </c>
      <c r="B13" s="67">
        <v>24419.000000000004</v>
      </c>
      <c r="C13" s="67">
        <v>24353.899999999998</v>
      </c>
      <c r="D13" s="67">
        <v>-65.100000000005821</v>
      </c>
      <c r="E13" s="68">
        <v>-0.2665956836889527</v>
      </c>
    </row>
    <row r="14" spans="1:5" x14ac:dyDescent="0.2">
      <c r="A14" s="14" t="s">
        <v>257</v>
      </c>
      <c r="B14" s="67">
        <v>55372.900000000009</v>
      </c>
      <c r="C14" s="67">
        <v>54721.5</v>
      </c>
      <c r="D14" s="67">
        <v>-651.40000000000873</v>
      </c>
      <c r="E14" s="68">
        <v>-1.1763877275707268</v>
      </c>
    </row>
    <row r="15" spans="1:5" x14ac:dyDescent="0.2">
      <c r="A15" s="14" t="s">
        <v>258</v>
      </c>
      <c r="B15" s="67">
        <v>21173.299999999992</v>
      </c>
      <c r="C15" s="67">
        <v>21331.499999999996</v>
      </c>
      <c r="D15" s="67">
        <v>158.20000000000437</v>
      </c>
      <c r="E15" s="68">
        <v>0.74716742312253004</v>
      </c>
    </row>
    <row r="16" spans="1:5" x14ac:dyDescent="0.2">
      <c r="A16" s="14" t="s">
        <v>260</v>
      </c>
      <c r="B16" s="67">
        <v>7611.7000000000007</v>
      </c>
      <c r="C16" s="67">
        <v>7286.8</v>
      </c>
      <c r="D16" s="67">
        <v>-324.90000000000055</v>
      </c>
      <c r="E16" s="68">
        <v>-4.2684288660877368</v>
      </c>
    </row>
    <row r="17" spans="1:5" x14ac:dyDescent="0.2">
      <c r="A17" s="14" t="s">
        <v>261</v>
      </c>
      <c r="B17" s="67">
        <v>2133.1999999999998</v>
      </c>
      <c r="C17" s="67">
        <v>2107.9</v>
      </c>
      <c r="D17" s="67">
        <v>-25.299999999999727</v>
      </c>
      <c r="E17" s="68">
        <v>-1.1860116257265907</v>
      </c>
    </row>
    <row r="18" spans="1:5" x14ac:dyDescent="0.2">
      <c r="A18" s="14" t="s">
        <v>280</v>
      </c>
      <c r="B18" s="67">
        <v>14418.099999999999</v>
      </c>
      <c r="C18" s="67">
        <v>14394.499999999998</v>
      </c>
      <c r="D18" s="67">
        <v>-23.600000000000364</v>
      </c>
      <c r="E18" s="68">
        <v>-0.16368314826502584</v>
      </c>
    </row>
    <row r="19" spans="1:5" x14ac:dyDescent="0.2">
      <c r="A19" s="14" t="s">
        <v>320</v>
      </c>
      <c r="B19" s="67">
        <v>3835.3</v>
      </c>
      <c r="C19" s="67">
        <v>3818.5999999999995</v>
      </c>
      <c r="D19" s="67">
        <v>-16.700000000000728</v>
      </c>
      <c r="E19" s="68">
        <v>-0.43542878001723295</v>
      </c>
    </row>
    <row r="20" spans="1:5" x14ac:dyDescent="0.2">
      <c r="A20" s="14" t="s">
        <v>282</v>
      </c>
      <c r="B20" s="67">
        <v>29481.100000000006</v>
      </c>
      <c r="C20" s="67">
        <v>29740.199999999997</v>
      </c>
      <c r="D20" s="67">
        <v>259.09999999999127</v>
      </c>
      <c r="E20" s="68">
        <v>0.87886815620852321</v>
      </c>
    </row>
    <row r="21" spans="1:5" x14ac:dyDescent="0.2">
      <c r="A21" s="14" t="s">
        <v>263</v>
      </c>
      <c r="B21" s="67">
        <v>20009.700000000008</v>
      </c>
      <c r="C21" s="67">
        <v>20142.900000000005</v>
      </c>
      <c r="D21" s="67">
        <v>133.19999999999709</v>
      </c>
      <c r="E21" s="68">
        <v>0.66567714658389843</v>
      </c>
    </row>
    <row r="22" spans="1:5" x14ac:dyDescent="0.2">
      <c r="A22" s="14" t="s">
        <v>264</v>
      </c>
      <c r="B22" s="67">
        <v>7025.5</v>
      </c>
      <c r="C22" s="67">
        <v>6943.4</v>
      </c>
      <c r="D22" s="67">
        <v>-82.100000000000364</v>
      </c>
      <c r="E22" s="68">
        <v>-1.1686000996370405</v>
      </c>
    </row>
    <row r="23" spans="1:5" x14ac:dyDescent="0.2">
      <c r="A23" s="14" t="s">
        <v>265</v>
      </c>
      <c r="B23" s="67">
        <v>41817.5</v>
      </c>
      <c r="C23" s="67">
        <v>41634.200000000012</v>
      </c>
      <c r="D23" s="67">
        <v>-183.29999999998836</v>
      </c>
      <c r="E23" s="68">
        <v>-0.43833323369399935</v>
      </c>
    </row>
    <row r="24" spans="1:5" x14ac:dyDescent="0.2">
      <c r="A24" s="14" t="s">
        <v>267</v>
      </c>
      <c r="B24" s="67">
        <v>62313.3</v>
      </c>
      <c r="C24" s="67">
        <v>61773.500000000007</v>
      </c>
      <c r="D24" s="67">
        <v>-539.79999999999563</v>
      </c>
      <c r="E24" s="68">
        <v>-0.86626771491800092</v>
      </c>
    </row>
    <row r="25" spans="1:5" x14ac:dyDescent="0.2">
      <c r="A25" s="14" t="s">
        <v>321</v>
      </c>
      <c r="B25" s="67">
        <v>5322.3</v>
      </c>
      <c r="C25" s="67">
        <v>5234.4000000000015</v>
      </c>
      <c r="D25" s="67">
        <v>-87.899999999998727</v>
      </c>
      <c r="E25" s="68">
        <v>-1.6515416267402938</v>
      </c>
    </row>
    <row r="26" spans="1:5" x14ac:dyDescent="0.2">
      <c r="A26" s="14" t="s">
        <v>268</v>
      </c>
      <c r="B26" s="67">
        <v>155994.6</v>
      </c>
      <c r="C26" s="67">
        <v>155564.29999999999</v>
      </c>
      <c r="D26" s="67">
        <v>-430.30000000001746</v>
      </c>
      <c r="E26" s="68">
        <v>-0.27584288174078431</v>
      </c>
    </row>
    <row r="27" spans="1:5" x14ac:dyDescent="0.2">
      <c r="A27" s="14" t="s">
        <v>270</v>
      </c>
      <c r="B27" s="67">
        <v>79967.799999999988</v>
      </c>
      <c r="C27" s="67">
        <v>81576.299999999988</v>
      </c>
      <c r="D27" s="67">
        <v>1608.5</v>
      </c>
      <c r="E27" s="68">
        <v>2.0114346024274754</v>
      </c>
    </row>
    <row r="28" spans="1:5" x14ac:dyDescent="0.2">
      <c r="A28" s="14" t="s">
        <v>271</v>
      </c>
      <c r="B28" s="67">
        <v>74307.700000000012</v>
      </c>
      <c r="C28" s="67">
        <v>73994.2</v>
      </c>
      <c r="D28" s="67">
        <v>-313.50000000001455</v>
      </c>
      <c r="E28" s="68">
        <v>-0.42189436626354215</v>
      </c>
    </row>
    <row r="29" spans="1:5" x14ac:dyDescent="0.2">
      <c r="A29" s="14" t="s">
        <v>322</v>
      </c>
      <c r="B29" s="67">
        <v>39187.1</v>
      </c>
      <c r="C29" s="67">
        <v>39007.600000000006</v>
      </c>
      <c r="D29" s="67">
        <v>-179.49999999999272</v>
      </c>
      <c r="E29" s="68">
        <v>-0.4580589020366177</v>
      </c>
    </row>
    <row r="30" spans="1:5" x14ac:dyDescent="0.2">
      <c r="A30" s="14" t="s">
        <v>323</v>
      </c>
      <c r="B30" s="67">
        <v>100203</v>
      </c>
      <c r="C30" s="67">
        <v>100149.4</v>
      </c>
      <c r="D30" s="67">
        <v>-53.600000000005821</v>
      </c>
      <c r="E30" s="68">
        <v>-5.3491412432771224E-2</v>
      </c>
    </row>
    <row r="31" spans="1:5" x14ac:dyDescent="0.2">
      <c r="A31" s="14" t="s">
        <v>324</v>
      </c>
      <c r="B31" s="67">
        <v>115846.3</v>
      </c>
      <c r="C31" s="67">
        <v>113846.3</v>
      </c>
      <c r="D31" s="67">
        <v>-2000</v>
      </c>
      <c r="E31" s="68">
        <v>-1.7264254447487803</v>
      </c>
    </row>
    <row r="32" spans="1:5" x14ac:dyDescent="0.2">
      <c r="A32" s="14" t="s">
        <v>272</v>
      </c>
      <c r="B32" s="67">
        <v>60964.7</v>
      </c>
      <c r="C32" s="67">
        <v>61506.400000000001</v>
      </c>
      <c r="D32" s="67">
        <v>541.70000000000437</v>
      </c>
      <c r="E32" s="68">
        <v>0.88854697882545519</v>
      </c>
    </row>
    <row r="33" spans="1:10" x14ac:dyDescent="0.2">
      <c r="A33" s="14" t="s">
        <v>285</v>
      </c>
      <c r="B33" s="67">
        <v>7729.5999999999985</v>
      </c>
      <c r="C33" s="67">
        <v>7575.7000000000007</v>
      </c>
      <c r="D33" s="67">
        <v>-153.89999999999782</v>
      </c>
      <c r="E33" s="68">
        <v>-1.9910474021941349</v>
      </c>
    </row>
    <row r="34" spans="1:10" x14ac:dyDescent="0.2">
      <c r="A34" s="14" t="s">
        <v>325</v>
      </c>
      <c r="B34" s="67">
        <v>21340.600000000002</v>
      </c>
      <c r="C34" s="67">
        <v>24746.300000000003</v>
      </c>
      <c r="D34" s="67">
        <v>3405.7000000000007</v>
      </c>
      <c r="E34" s="68">
        <v>15.958782789612291</v>
      </c>
    </row>
    <row r="35" spans="1:10" x14ac:dyDescent="0.2">
      <c r="A35" s="14" t="s">
        <v>286</v>
      </c>
      <c r="B35" s="67">
        <v>10893.099999999997</v>
      </c>
      <c r="C35" s="67">
        <v>11077.5</v>
      </c>
      <c r="D35" s="67">
        <v>184.40000000000327</v>
      </c>
      <c r="E35" s="68">
        <v>1.6928147175735431</v>
      </c>
    </row>
    <row r="36" spans="1:10" x14ac:dyDescent="0.2">
      <c r="A36" s="14" t="s">
        <v>326</v>
      </c>
      <c r="B36" s="130"/>
      <c r="C36" s="130"/>
      <c r="D36" s="130">
        <v>0</v>
      </c>
      <c r="E36" s="130">
        <v>0</v>
      </c>
      <c r="H36" s="131"/>
    </row>
    <row r="37" spans="1:10" x14ac:dyDescent="0.2">
      <c r="A37" s="14" t="s">
        <v>327</v>
      </c>
      <c r="B37" s="67">
        <v>37914.799999999996</v>
      </c>
      <c r="C37" s="67">
        <v>43314.8</v>
      </c>
      <c r="D37" s="67">
        <v>5400.0000000000073</v>
      </c>
      <c r="E37" s="68">
        <v>14.242459408990715</v>
      </c>
    </row>
    <row r="38" spans="1:10" x14ac:dyDescent="0.2">
      <c r="A38" s="14" t="s">
        <v>273</v>
      </c>
      <c r="B38" s="67">
        <v>13361.100000000002</v>
      </c>
      <c r="C38" s="67">
        <v>12066.8</v>
      </c>
      <c r="D38" s="67">
        <v>-1294.3000000000029</v>
      </c>
      <c r="E38" s="68">
        <v>-9.6870766628496359</v>
      </c>
    </row>
    <row r="39" spans="1:10" s="18" customFormat="1" x14ac:dyDescent="0.2">
      <c r="A39" s="16" t="s">
        <v>328</v>
      </c>
      <c r="B39" s="69">
        <v>1145645.5000000005</v>
      </c>
      <c r="C39" s="69">
        <v>1149341.4000000001</v>
      </c>
      <c r="D39" s="69">
        <v>3695.8999999999669</v>
      </c>
      <c r="E39" s="70">
        <v>0.32260415634677297</v>
      </c>
      <c r="G39" s="69"/>
    </row>
    <row r="40" spans="1:10" ht="3.95" customHeight="1" x14ac:dyDescent="0.2">
      <c r="A40" s="12"/>
      <c r="B40" s="12"/>
      <c r="C40" s="12"/>
      <c r="D40" s="12"/>
      <c r="E40" s="12"/>
      <c r="G40" s="69"/>
    </row>
    <row r="41" spans="1:10" ht="14.25" customHeight="1" x14ac:dyDescent="0.2">
      <c r="A41" s="14" t="s">
        <v>329</v>
      </c>
      <c r="B41" s="67">
        <v>166149.79999999999</v>
      </c>
      <c r="C41" s="67">
        <v>168535.7</v>
      </c>
      <c r="D41" s="67">
        <v>2385.9000000000233</v>
      </c>
      <c r="E41" s="68">
        <v>1.4359933024295168</v>
      </c>
      <c r="G41" s="69"/>
    </row>
    <row r="42" spans="1:10" x14ac:dyDescent="0.2">
      <c r="A42" s="14" t="s">
        <v>330</v>
      </c>
      <c r="B42" s="67">
        <v>-98161</v>
      </c>
      <c r="C42" s="67">
        <v>-101618.73500000007</v>
      </c>
      <c r="D42" s="67">
        <v>-3457.7350000000733</v>
      </c>
      <c r="E42" s="68">
        <v>3.5225140330682025</v>
      </c>
      <c r="G42" s="69"/>
      <c r="H42" s="131"/>
    </row>
    <row r="43" spans="1:10" x14ac:dyDescent="0.2">
      <c r="A43" s="14" t="s">
        <v>331</v>
      </c>
      <c r="B43" s="67">
        <v>75331</v>
      </c>
      <c r="C43" s="67">
        <v>67874.100000000006</v>
      </c>
      <c r="D43" s="67">
        <v>-7456.8999999999942</v>
      </c>
      <c r="E43" s="68">
        <v>-9.8988464244467718</v>
      </c>
      <c r="G43" s="69"/>
      <c r="J43" s="67"/>
    </row>
    <row r="44" spans="1:10" x14ac:dyDescent="0.2">
      <c r="A44" s="14" t="s">
        <v>332</v>
      </c>
      <c r="B44" s="67">
        <v>-4500</v>
      </c>
      <c r="C44" s="130">
        <v>0</v>
      </c>
      <c r="D44" s="67">
        <v>4500</v>
      </c>
      <c r="E44" s="130">
        <v>0</v>
      </c>
      <c r="G44" s="69"/>
      <c r="J44" s="67"/>
    </row>
    <row r="45" spans="1:10" x14ac:dyDescent="0.2">
      <c r="A45" s="16" t="s">
        <v>333</v>
      </c>
      <c r="B45" s="69">
        <v>1284465.3000000005</v>
      </c>
      <c r="C45" s="69">
        <v>1284132.4650000001</v>
      </c>
      <c r="D45" s="69">
        <v>-332.83500000042841</v>
      </c>
      <c r="E45" s="70">
        <v>-2.591233877633492E-2</v>
      </c>
      <c r="H45" s="131"/>
      <c r="J45" s="67"/>
    </row>
    <row r="46" spans="1:10" x14ac:dyDescent="0.2">
      <c r="A46" s="14" t="s">
        <v>12</v>
      </c>
      <c r="B46" s="67">
        <v>78709.3</v>
      </c>
      <c r="C46" s="67">
        <v>92239.2</v>
      </c>
      <c r="D46" s="67">
        <v>13529.899999999994</v>
      </c>
      <c r="E46" s="68">
        <v>17.18970947524625</v>
      </c>
      <c r="H46" s="131"/>
    </row>
    <row r="47" spans="1:10" x14ac:dyDescent="0.2">
      <c r="A47" s="14" t="s">
        <v>334</v>
      </c>
      <c r="B47" s="67">
        <v>18191</v>
      </c>
      <c r="C47" s="67">
        <v>18453.970349953721</v>
      </c>
      <c r="D47" s="67">
        <v>262.97034995372087</v>
      </c>
      <c r="E47" s="68">
        <v>1.4456068932643618</v>
      </c>
      <c r="H47" s="131"/>
    </row>
    <row r="48" spans="1:10" s="18" customFormat="1" x14ac:dyDescent="0.2">
      <c r="A48" s="16" t="s">
        <v>335</v>
      </c>
      <c r="B48" s="69">
        <v>1381365.6000000006</v>
      </c>
      <c r="C48" s="69">
        <v>1394825.6353499538</v>
      </c>
      <c r="D48" s="69">
        <v>13460.035349953287</v>
      </c>
      <c r="E48" s="70">
        <v>0.97440064744287458</v>
      </c>
      <c r="H48" s="131"/>
    </row>
    <row r="49" spans="1:9" ht="3.95" customHeight="1" x14ac:dyDescent="0.2">
      <c r="A49" s="12"/>
      <c r="B49" s="12"/>
      <c r="C49" s="12"/>
      <c r="D49" s="12"/>
      <c r="E49" s="12"/>
    </row>
    <row r="50" spans="1:9" ht="12" customHeight="1" x14ac:dyDescent="0.2">
      <c r="A50" s="184" t="s">
        <v>497</v>
      </c>
      <c r="B50" s="184"/>
      <c r="C50" s="184"/>
      <c r="D50" s="184"/>
      <c r="E50" s="184"/>
    </row>
    <row r="51" spans="1:9" ht="21.75" customHeight="1" x14ac:dyDescent="0.2">
      <c r="A51" s="194" t="s">
        <v>498</v>
      </c>
      <c r="B51" s="194"/>
      <c r="C51" s="194"/>
      <c r="D51" s="194"/>
      <c r="E51" s="194"/>
    </row>
    <row r="52" spans="1:9" ht="21.75" customHeight="1" x14ac:dyDescent="0.2">
      <c r="A52" s="194" t="s">
        <v>499</v>
      </c>
      <c r="B52" s="194"/>
      <c r="C52" s="194"/>
      <c r="D52" s="194"/>
      <c r="E52" s="194"/>
    </row>
    <row r="53" spans="1:9" ht="21" customHeight="1" x14ac:dyDescent="0.2">
      <c r="A53" s="194" t="s">
        <v>500</v>
      </c>
      <c r="B53" s="194"/>
      <c r="C53" s="194"/>
      <c r="D53" s="194"/>
      <c r="E53" s="194"/>
      <c r="I53" s="132"/>
    </row>
    <row r="54" spans="1:9" x14ac:dyDescent="0.2">
      <c r="A54" s="194" t="s">
        <v>501</v>
      </c>
      <c r="B54" s="194"/>
      <c r="C54" s="194"/>
      <c r="D54" s="194"/>
      <c r="E54" s="194"/>
      <c r="H54" s="14"/>
    </row>
    <row r="55" spans="1:9" x14ac:dyDescent="0.2">
      <c r="H55" s="14"/>
    </row>
    <row r="56" spans="1:9" x14ac:dyDescent="0.2">
      <c r="H56" s="14"/>
    </row>
  </sheetData>
  <mergeCells count="4">
    <mergeCell ref="A51:E51"/>
    <mergeCell ref="A52:E52"/>
    <mergeCell ref="A53:E53"/>
    <mergeCell ref="A54:E5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E31B-36EE-446A-9F28-4308CF95C33A}">
  <dimension ref="A1:B11"/>
  <sheetViews>
    <sheetView workbookViewId="0">
      <selection activeCell="D26" sqref="D26"/>
    </sheetView>
  </sheetViews>
  <sheetFormatPr defaultColWidth="9.140625" defaultRowHeight="12.75" x14ac:dyDescent="0.2"/>
  <cols>
    <col min="1" max="1" width="64.7109375" style="41" customWidth="1"/>
    <col min="2" max="2" width="10.7109375" style="41" customWidth="1"/>
    <col min="3" max="16384" width="9.140625" style="41"/>
  </cols>
  <sheetData>
    <row r="1" spans="1:2" ht="3.95" customHeight="1" x14ac:dyDescent="0.2">
      <c r="A1" s="8"/>
      <c r="B1" s="8"/>
    </row>
    <row r="2" spans="1:2" ht="24" x14ac:dyDescent="0.2">
      <c r="A2" s="10" t="s">
        <v>112</v>
      </c>
      <c r="B2" s="133" t="s">
        <v>105</v>
      </c>
    </row>
    <row r="3" spans="1:2" ht="2.25" customHeight="1" x14ac:dyDescent="0.2">
      <c r="A3" s="12"/>
      <c r="B3" s="12"/>
    </row>
    <row r="4" spans="1:2" x14ac:dyDescent="0.2">
      <c r="A4" s="72" t="s">
        <v>106</v>
      </c>
      <c r="B4" s="73">
        <f>+B5+B6</f>
        <v>28.08</v>
      </c>
    </row>
    <row r="5" spans="1:2" x14ac:dyDescent="0.2">
      <c r="A5" s="74" t="s">
        <v>107</v>
      </c>
      <c r="B5" s="75">
        <v>8.6270000000000007</v>
      </c>
    </row>
    <row r="6" spans="1:2" x14ac:dyDescent="0.2">
      <c r="A6" s="74" t="s">
        <v>383</v>
      </c>
      <c r="B6" s="75">
        <v>19.452999999999999</v>
      </c>
    </row>
    <row r="7" spans="1:2" x14ac:dyDescent="0.2">
      <c r="A7" s="72" t="s">
        <v>108</v>
      </c>
      <c r="B7" s="73">
        <v>19.660699999999999</v>
      </c>
    </row>
    <row r="8" spans="1:2" x14ac:dyDescent="0.2">
      <c r="A8" s="72" t="s">
        <v>109</v>
      </c>
      <c r="B8" s="73">
        <v>2.359</v>
      </c>
    </row>
    <row r="9" spans="1:2" x14ac:dyDescent="0.2">
      <c r="A9" s="72" t="s">
        <v>110</v>
      </c>
      <c r="B9" s="73">
        <f>5.378+10.725+1.6427</f>
        <v>17.745700000000003</v>
      </c>
    </row>
    <row r="10" spans="1:2" x14ac:dyDescent="0.2">
      <c r="A10" s="72" t="s">
        <v>111</v>
      </c>
      <c r="B10" s="73">
        <f>SUM(B7:B9)+B4+0.1</f>
        <v>67.945399999999992</v>
      </c>
    </row>
    <row r="11" spans="1:2" ht="1.5" customHeight="1" x14ac:dyDescent="0.2">
      <c r="A11" s="12"/>
      <c r="B11" s="1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D5223-1F64-46DA-B931-14645BC351F7}">
  <dimension ref="A1:H51"/>
  <sheetViews>
    <sheetView tabSelected="1" topLeftCell="A2" workbookViewId="0">
      <selection activeCell="T19" sqref="T19"/>
    </sheetView>
  </sheetViews>
  <sheetFormatPr defaultColWidth="9.140625" defaultRowHeight="12" x14ac:dyDescent="0.2"/>
  <cols>
    <col min="1" max="1" width="41.28515625" style="8" customWidth="1"/>
    <col min="2" max="2" width="4.7109375" style="9" customWidth="1"/>
    <col min="3" max="3" width="5.7109375" style="9" customWidth="1"/>
    <col min="4" max="7" width="7.7109375" style="8" customWidth="1"/>
    <col min="8" max="8" width="0" style="8" hidden="1" customWidth="1"/>
    <col min="9" max="16384" width="9.140625" style="8"/>
  </cols>
  <sheetData>
    <row r="1" spans="1:8" ht="2.25" hidden="1" customHeight="1" x14ac:dyDescent="0.2"/>
    <row r="2" spans="1:8" ht="25.15" customHeight="1" x14ac:dyDescent="0.2">
      <c r="A2" s="10" t="s">
        <v>57</v>
      </c>
      <c r="B2" s="149" t="s">
        <v>244</v>
      </c>
      <c r="C2" s="149" t="s">
        <v>245</v>
      </c>
      <c r="D2" s="149">
        <v>2023</v>
      </c>
      <c r="E2" s="149">
        <v>2024</v>
      </c>
      <c r="F2" s="149">
        <v>2025</v>
      </c>
      <c r="G2" s="149">
        <v>2026</v>
      </c>
    </row>
    <row r="3" spans="1:8" ht="2.4500000000000002" customHeight="1" x14ac:dyDescent="0.2">
      <c r="A3" s="12"/>
      <c r="B3" s="13"/>
      <c r="C3" s="13"/>
      <c r="D3" s="12"/>
      <c r="E3" s="12"/>
      <c r="F3" s="12"/>
      <c r="G3" s="12"/>
    </row>
    <row r="4" spans="1:8" ht="19.5" customHeight="1" x14ac:dyDescent="0.2">
      <c r="A4" s="122" t="s">
        <v>246</v>
      </c>
      <c r="B4" s="15"/>
      <c r="C4" s="15"/>
      <c r="D4" s="68"/>
      <c r="E4" s="68"/>
      <c r="F4" s="68"/>
      <c r="G4" s="68"/>
      <c r="H4" s="26"/>
    </row>
    <row r="5" spans="1:8" x14ac:dyDescent="0.2">
      <c r="A5" s="14" t="s">
        <v>247</v>
      </c>
      <c r="B5" s="9" t="s">
        <v>248</v>
      </c>
      <c r="C5" s="9">
        <v>4</v>
      </c>
      <c r="D5" s="27">
        <v>3700</v>
      </c>
      <c r="E5" s="27">
        <v>3845.5</v>
      </c>
      <c r="F5" s="27">
        <v>3845.5</v>
      </c>
      <c r="G5" s="27">
        <v>3845.5</v>
      </c>
      <c r="H5" s="26">
        <f>E5-D5</f>
        <v>145.5</v>
      </c>
    </row>
    <row r="6" spans="1:8" x14ac:dyDescent="0.2">
      <c r="A6" s="14" t="s">
        <v>249</v>
      </c>
      <c r="B6" s="9" t="s">
        <v>250</v>
      </c>
      <c r="C6" s="9">
        <v>9</v>
      </c>
      <c r="D6" s="27">
        <v>3161.9</v>
      </c>
      <c r="E6" s="27">
        <v>3325.5920000000001</v>
      </c>
      <c r="F6" s="27">
        <v>3325.5920000000001</v>
      </c>
      <c r="G6" s="27">
        <v>2087.192</v>
      </c>
      <c r="H6" s="26" t="e">
        <f>#REF!-#REF!</f>
        <v>#REF!</v>
      </c>
    </row>
    <row r="7" spans="1:8" x14ac:dyDescent="0.2">
      <c r="A7" s="14" t="s">
        <v>251</v>
      </c>
      <c r="B7" s="9" t="s">
        <v>252</v>
      </c>
      <c r="C7" s="9">
        <v>13</v>
      </c>
      <c r="D7" s="27">
        <v>273</v>
      </c>
      <c r="E7" s="27">
        <v>273</v>
      </c>
      <c r="F7" s="27">
        <v>273</v>
      </c>
      <c r="G7" s="27">
        <v>238</v>
      </c>
      <c r="H7" s="26">
        <f t="shared" ref="H7:H41" si="0">E8-D8</f>
        <v>-44.899999999999977</v>
      </c>
    </row>
    <row r="8" spans="1:8" x14ac:dyDescent="0.2">
      <c r="A8" s="14" t="s">
        <v>253</v>
      </c>
      <c r="B8" s="9" t="s">
        <v>254</v>
      </c>
      <c r="C8" s="9">
        <v>1</v>
      </c>
      <c r="D8" s="27">
        <v>245.2</v>
      </c>
      <c r="E8" s="27">
        <v>200.3</v>
      </c>
      <c r="F8" s="27">
        <v>197.3</v>
      </c>
      <c r="G8" s="27">
        <v>194.3</v>
      </c>
      <c r="H8" s="26">
        <f t="shared" si="0"/>
        <v>81.700000000000045</v>
      </c>
    </row>
    <row r="9" spans="1:8" x14ac:dyDescent="0.2">
      <c r="A9" s="14" t="s">
        <v>255</v>
      </c>
      <c r="B9" s="9" t="s">
        <v>256</v>
      </c>
      <c r="C9" s="9">
        <v>5</v>
      </c>
      <c r="D9" s="27">
        <v>771.3</v>
      </c>
      <c r="E9" s="27">
        <v>853</v>
      </c>
      <c r="F9" s="27">
        <v>853</v>
      </c>
      <c r="G9" s="27">
        <v>853</v>
      </c>
      <c r="H9" s="26">
        <f t="shared" si="0"/>
        <v>-30</v>
      </c>
    </row>
    <row r="10" spans="1:8" x14ac:dyDescent="0.2">
      <c r="A10" s="14" t="s">
        <v>257</v>
      </c>
      <c r="B10" s="9" t="s">
        <v>254</v>
      </c>
      <c r="C10" s="9">
        <v>5</v>
      </c>
      <c r="D10" s="27">
        <v>2983</v>
      </c>
      <c r="E10" s="27">
        <v>2953</v>
      </c>
      <c r="F10" s="27">
        <v>2878</v>
      </c>
      <c r="G10" s="27">
        <v>2718</v>
      </c>
      <c r="H10" s="26">
        <f t="shared" si="0"/>
        <v>-55.700000000000045</v>
      </c>
    </row>
    <row r="11" spans="1:8" x14ac:dyDescent="0.2">
      <c r="A11" s="14" t="s">
        <v>258</v>
      </c>
      <c r="B11" s="9" t="s">
        <v>259</v>
      </c>
      <c r="C11" s="9">
        <v>6</v>
      </c>
      <c r="D11" s="27">
        <v>584.20000000000005</v>
      </c>
      <c r="E11" s="27">
        <v>528.5</v>
      </c>
      <c r="F11" s="27">
        <v>16.5</v>
      </c>
      <c r="G11" s="27"/>
      <c r="H11" s="26">
        <f t="shared" si="0"/>
        <v>0</v>
      </c>
    </row>
    <row r="12" spans="1:8" x14ac:dyDescent="0.2">
      <c r="A12" s="14" t="s">
        <v>260</v>
      </c>
      <c r="B12" s="9" t="s">
        <v>259</v>
      </c>
      <c r="C12" s="9">
        <v>2</v>
      </c>
      <c r="D12" s="27">
        <v>2.7</v>
      </c>
      <c r="E12" s="27">
        <v>2.7</v>
      </c>
      <c r="F12" s="27">
        <v>2.7</v>
      </c>
      <c r="G12" s="27">
        <v>2.7</v>
      </c>
      <c r="H12" s="26">
        <f t="shared" si="0"/>
        <v>-16</v>
      </c>
    </row>
    <row r="13" spans="1:8" x14ac:dyDescent="0.2">
      <c r="A13" s="14" t="s">
        <v>261</v>
      </c>
      <c r="B13" s="9" t="s">
        <v>262</v>
      </c>
      <c r="C13" s="9">
        <v>3</v>
      </c>
      <c r="D13" s="27">
        <v>339</v>
      </c>
      <c r="E13" s="27">
        <v>323</v>
      </c>
      <c r="F13" s="27">
        <v>16.5</v>
      </c>
      <c r="G13" s="27"/>
      <c r="H13" s="26">
        <f t="shared" si="0"/>
        <v>67.699999999999818</v>
      </c>
    </row>
    <row r="14" spans="1:8" x14ac:dyDescent="0.2">
      <c r="A14" s="14" t="s">
        <v>263</v>
      </c>
      <c r="B14" s="9" t="s">
        <v>262</v>
      </c>
      <c r="C14" s="9">
        <v>17</v>
      </c>
      <c r="D14" s="27">
        <v>1313</v>
      </c>
      <c r="E14" s="27">
        <v>1380.6999999999998</v>
      </c>
      <c r="F14" s="27">
        <v>1330.8</v>
      </c>
      <c r="G14" s="27">
        <v>1318.7</v>
      </c>
      <c r="H14" s="26">
        <f t="shared" si="0"/>
        <v>415</v>
      </c>
    </row>
    <row r="15" spans="1:8" x14ac:dyDescent="0.2">
      <c r="A15" s="14" t="s">
        <v>264</v>
      </c>
      <c r="B15" s="9" t="s">
        <v>262</v>
      </c>
      <c r="C15" s="9">
        <v>1</v>
      </c>
      <c r="D15" s="27">
        <v>5710</v>
      </c>
      <c r="E15" s="27">
        <v>6125</v>
      </c>
      <c r="F15" s="27">
        <v>6505</v>
      </c>
      <c r="G15" s="27">
        <v>6805</v>
      </c>
      <c r="H15" s="26" t="e">
        <f>#REF!-#REF!</f>
        <v>#REF!</v>
      </c>
    </row>
    <row r="16" spans="1:8" x14ac:dyDescent="0.2">
      <c r="A16" s="14" t="s">
        <v>265</v>
      </c>
      <c r="B16" s="9" t="s">
        <v>266</v>
      </c>
      <c r="C16" s="9">
        <v>7</v>
      </c>
      <c r="D16" s="27">
        <v>7646</v>
      </c>
      <c r="E16" s="27">
        <v>8070.4</v>
      </c>
      <c r="F16" s="27">
        <v>7501.5999999999995</v>
      </c>
      <c r="G16" s="27">
        <v>7501.5999999999995</v>
      </c>
      <c r="H16" s="26">
        <f t="shared" si="0"/>
        <v>297.95143999999891</v>
      </c>
    </row>
    <row r="17" spans="1:8" x14ac:dyDescent="0.2">
      <c r="A17" s="14" t="s">
        <v>267</v>
      </c>
      <c r="B17" s="9" t="s">
        <v>252</v>
      </c>
      <c r="C17" s="9">
        <v>5</v>
      </c>
      <c r="D17" s="27">
        <v>7292.5416000000005</v>
      </c>
      <c r="E17" s="27">
        <v>7590.4930399999994</v>
      </c>
      <c r="F17" s="27">
        <v>7367.6930399999992</v>
      </c>
      <c r="G17" s="27">
        <v>7291.8583599999993</v>
      </c>
      <c r="H17" s="26">
        <f t="shared" si="0"/>
        <v>1300.5800000000017</v>
      </c>
    </row>
    <row r="18" spans="1:8" x14ac:dyDescent="0.2">
      <c r="A18" s="14" t="s">
        <v>268</v>
      </c>
      <c r="B18" s="9" t="s">
        <v>269</v>
      </c>
      <c r="C18" s="9">
        <v>2</v>
      </c>
      <c r="D18" s="27">
        <v>54190.979999999996</v>
      </c>
      <c r="E18" s="27">
        <v>55491.56</v>
      </c>
      <c r="F18" s="27">
        <v>55491.56</v>
      </c>
      <c r="G18" s="27">
        <v>55491.56</v>
      </c>
      <c r="H18" s="26">
        <f t="shared" si="0"/>
        <v>3083.1556799999962</v>
      </c>
    </row>
    <row r="19" spans="1:8" x14ac:dyDescent="0.2">
      <c r="A19" s="14" t="s">
        <v>270</v>
      </c>
      <c r="B19" s="9" t="s">
        <v>269</v>
      </c>
      <c r="C19" s="9">
        <v>31</v>
      </c>
      <c r="D19" s="27">
        <v>32401.799999999996</v>
      </c>
      <c r="E19" s="27">
        <v>35484.955679999992</v>
      </c>
      <c r="F19" s="27">
        <v>35484.955679999992</v>
      </c>
      <c r="G19" s="27">
        <v>35484.955679999992</v>
      </c>
      <c r="H19" s="26" t="e">
        <f>#REF!-#REF!</f>
        <v>#REF!</v>
      </c>
    </row>
    <row r="20" spans="1:8" x14ac:dyDescent="0.2">
      <c r="A20" s="14" t="s">
        <v>271</v>
      </c>
      <c r="B20" s="9" t="s">
        <v>269</v>
      </c>
      <c r="C20" s="9">
        <v>23</v>
      </c>
      <c r="D20" s="27">
        <v>51318.799999999996</v>
      </c>
      <c r="E20" s="27">
        <v>55678.576403424835</v>
      </c>
      <c r="F20" s="27">
        <v>55678.576403424835</v>
      </c>
      <c r="G20" s="27">
        <v>55678.576403424835</v>
      </c>
      <c r="H20" s="26"/>
    </row>
    <row r="21" spans="1:8" x14ac:dyDescent="0.2">
      <c r="A21" s="14" t="s">
        <v>272</v>
      </c>
      <c r="B21" s="9" t="s">
        <v>284</v>
      </c>
      <c r="C21" s="9">
        <v>2</v>
      </c>
      <c r="D21" s="27">
        <v>224.9</v>
      </c>
      <c r="E21" s="27">
        <v>76.08</v>
      </c>
      <c r="F21" s="27"/>
      <c r="G21" s="27"/>
      <c r="H21" s="26">
        <f t="shared" si="0"/>
        <v>42</v>
      </c>
    </row>
    <row r="22" spans="1:8" x14ac:dyDescent="0.2">
      <c r="A22" s="14" t="s">
        <v>273</v>
      </c>
      <c r="B22" s="9" t="s">
        <v>248</v>
      </c>
      <c r="C22" s="9">
        <v>1</v>
      </c>
      <c r="D22" s="27">
        <v>838</v>
      </c>
      <c r="E22" s="27">
        <v>880</v>
      </c>
      <c r="F22" s="27">
        <v>923</v>
      </c>
      <c r="G22" s="27">
        <v>924</v>
      </c>
      <c r="H22" s="26">
        <f>E6-D6</f>
        <v>163.69200000000001</v>
      </c>
    </row>
    <row r="24" spans="1:8" x14ac:dyDescent="0.2">
      <c r="A24" s="16" t="s">
        <v>274</v>
      </c>
      <c r="B24" s="17" t="s">
        <v>275</v>
      </c>
      <c r="C24" s="21">
        <f>SUM(C5:C22)</f>
        <v>137</v>
      </c>
      <c r="D24" s="23">
        <f>SUM(D5:D22)</f>
        <v>172996.32159999997</v>
      </c>
      <c r="E24" s="23">
        <f>SUM(E5:E22)</f>
        <v>183082.35712342482</v>
      </c>
      <c r="F24" s="23">
        <f>SUM(F5:F22)</f>
        <v>181691.27712342484</v>
      </c>
      <c r="G24" s="23">
        <f>SUM(G5:G22)</f>
        <v>180434.94244342484</v>
      </c>
      <c r="H24" s="26" t="e">
        <f>#REF!-#REF!</f>
        <v>#REF!</v>
      </c>
    </row>
    <row r="25" spans="1:8" ht="19.5" customHeight="1" x14ac:dyDescent="0.2">
      <c r="A25" s="122" t="s">
        <v>276</v>
      </c>
      <c r="B25" s="15"/>
      <c r="C25" s="15"/>
      <c r="D25" s="27"/>
      <c r="E25" s="27"/>
      <c r="F25" s="27"/>
      <c r="G25" s="27"/>
      <c r="H25" s="26">
        <f>E26-D26</f>
        <v>-0.39999999999999858</v>
      </c>
    </row>
    <row r="26" spans="1:8" x14ac:dyDescent="0.2">
      <c r="A26" s="14" t="s">
        <v>277</v>
      </c>
      <c r="B26" s="9" t="s">
        <v>278</v>
      </c>
      <c r="C26" s="9">
        <v>4</v>
      </c>
      <c r="D26" s="27">
        <v>36.4</v>
      </c>
      <c r="E26" s="27">
        <v>36</v>
      </c>
      <c r="F26" s="27"/>
      <c r="G26" s="27"/>
      <c r="H26" s="26">
        <f>E28-D28</f>
        <v>-6</v>
      </c>
    </row>
    <row r="27" spans="1:8" x14ac:dyDescent="0.2">
      <c r="A27" s="14" t="s">
        <v>247</v>
      </c>
      <c r="B27" s="9" t="s">
        <v>248</v>
      </c>
      <c r="C27" s="9">
        <v>6</v>
      </c>
      <c r="D27" s="27">
        <v>93.823750000000004</v>
      </c>
      <c r="E27" s="27">
        <v>68.823750000000004</v>
      </c>
      <c r="F27" s="27">
        <v>68.823750000000004</v>
      </c>
      <c r="G27" s="27">
        <v>65.223500000000001</v>
      </c>
      <c r="H27" s="26"/>
    </row>
    <row r="28" spans="1:8" x14ac:dyDescent="0.2">
      <c r="A28" s="14" t="s">
        <v>251</v>
      </c>
      <c r="B28" s="9" t="s">
        <v>252</v>
      </c>
      <c r="C28" s="9">
        <v>6</v>
      </c>
      <c r="D28" s="27">
        <v>51</v>
      </c>
      <c r="E28" s="27">
        <v>45</v>
      </c>
      <c r="F28" s="27">
        <v>45</v>
      </c>
      <c r="G28" s="27">
        <v>43</v>
      </c>
      <c r="H28" s="26">
        <f>E30-D30</f>
        <v>0</v>
      </c>
    </row>
    <row r="29" spans="1:8" x14ac:dyDescent="0.2">
      <c r="A29" s="14" t="s">
        <v>253</v>
      </c>
      <c r="B29" s="9" t="s">
        <v>254</v>
      </c>
      <c r="C29" s="9">
        <v>6</v>
      </c>
      <c r="D29" s="27">
        <v>207</v>
      </c>
      <c r="E29" s="27">
        <v>199</v>
      </c>
      <c r="F29" s="27">
        <v>177</v>
      </c>
      <c r="G29" s="27">
        <v>195</v>
      </c>
      <c r="H29" s="26"/>
    </row>
    <row r="30" spans="1:8" x14ac:dyDescent="0.2">
      <c r="A30" s="14" t="s">
        <v>255</v>
      </c>
      <c r="B30" s="9" t="s">
        <v>256</v>
      </c>
      <c r="C30" s="9">
        <v>1</v>
      </c>
      <c r="D30" s="27">
        <v>12</v>
      </c>
      <c r="E30" s="27">
        <v>12</v>
      </c>
      <c r="F30" s="27">
        <v>12</v>
      </c>
      <c r="G30" s="27">
        <v>12</v>
      </c>
      <c r="H30" s="26">
        <f t="shared" si="0"/>
        <v>254</v>
      </c>
    </row>
    <row r="31" spans="1:8" x14ac:dyDescent="0.2">
      <c r="A31" s="14" t="s">
        <v>279</v>
      </c>
      <c r="B31" s="9" t="s">
        <v>256</v>
      </c>
      <c r="C31" s="9">
        <v>2</v>
      </c>
      <c r="D31" s="27">
        <v>4113</v>
      </c>
      <c r="E31" s="27">
        <v>4367</v>
      </c>
      <c r="F31" s="27">
        <v>4367</v>
      </c>
      <c r="G31" s="27">
        <v>4367</v>
      </c>
      <c r="H31" s="26">
        <f t="shared" si="0"/>
        <v>0</v>
      </c>
    </row>
    <row r="32" spans="1:8" x14ac:dyDescent="0.2">
      <c r="A32" s="14" t="s">
        <v>257</v>
      </c>
      <c r="B32" s="9" t="s">
        <v>254</v>
      </c>
      <c r="C32" s="9">
        <v>1</v>
      </c>
      <c r="D32" s="27">
        <v>87.1</v>
      </c>
      <c r="E32" s="27">
        <v>87.1</v>
      </c>
      <c r="F32" s="27"/>
      <c r="G32" s="27"/>
      <c r="H32" s="26">
        <f t="shared" si="0"/>
        <v>952.09999999999854</v>
      </c>
    </row>
    <row r="33" spans="1:8" x14ac:dyDescent="0.2">
      <c r="A33" s="14" t="s">
        <v>258</v>
      </c>
      <c r="B33" s="9" t="s">
        <v>259</v>
      </c>
      <c r="C33" s="9">
        <v>4</v>
      </c>
      <c r="D33" s="27">
        <v>17282.2</v>
      </c>
      <c r="E33" s="27">
        <v>18234.3</v>
      </c>
      <c r="F33" s="27">
        <v>18109.099999999999</v>
      </c>
      <c r="G33" s="27">
        <v>17985</v>
      </c>
      <c r="H33" s="26">
        <f t="shared" si="0"/>
        <v>-36.5</v>
      </c>
    </row>
    <row r="34" spans="1:8" x14ac:dyDescent="0.2">
      <c r="A34" s="14" t="s">
        <v>260</v>
      </c>
      <c r="B34" s="9" t="s">
        <v>259</v>
      </c>
      <c r="C34" s="9">
        <v>2</v>
      </c>
      <c r="D34" s="27">
        <v>43.7</v>
      </c>
      <c r="E34" s="27">
        <v>7.2</v>
      </c>
      <c r="F34" s="27">
        <v>7.2</v>
      </c>
      <c r="G34" s="27"/>
      <c r="H34" s="26">
        <f>E35-D35</f>
        <v>0</v>
      </c>
    </row>
    <row r="35" spans="1:8" x14ac:dyDescent="0.2">
      <c r="A35" s="14" t="s">
        <v>280</v>
      </c>
      <c r="B35" s="9" t="s">
        <v>281</v>
      </c>
      <c r="C35" s="9">
        <v>3</v>
      </c>
      <c r="D35" s="27">
        <v>85</v>
      </c>
      <c r="E35" s="27">
        <v>85</v>
      </c>
      <c r="F35" s="27">
        <v>85</v>
      </c>
      <c r="G35" s="27">
        <v>85</v>
      </c>
      <c r="H35" s="26">
        <f t="shared" si="0"/>
        <v>-1.4000000000000057</v>
      </c>
    </row>
    <row r="36" spans="1:8" x14ac:dyDescent="0.2">
      <c r="A36" s="14" t="s">
        <v>282</v>
      </c>
      <c r="B36" s="9" t="s">
        <v>281</v>
      </c>
      <c r="C36" s="9">
        <v>2</v>
      </c>
      <c r="D36" s="27">
        <v>80.400000000000006</v>
      </c>
      <c r="E36" s="27">
        <v>79</v>
      </c>
      <c r="F36" s="27">
        <v>28</v>
      </c>
      <c r="G36" s="27">
        <v>28</v>
      </c>
      <c r="H36" s="26">
        <f t="shared" si="0"/>
        <v>140</v>
      </c>
    </row>
    <row r="37" spans="1:8" x14ac:dyDescent="0.2">
      <c r="A37" s="14" t="s">
        <v>263</v>
      </c>
      <c r="B37" s="9" t="s">
        <v>262</v>
      </c>
      <c r="C37" s="9">
        <v>17</v>
      </c>
      <c r="D37" s="27">
        <v>1479.4999999999998</v>
      </c>
      <c r="E37" s="27">
        <v>1619.4999999999998</v>
      </c>
      <c r="F37" s="27">
        <v>1363.1</v>
      </c>
      <c r="G37" s="27">
        <v>1366.6</v>
      </c>
      <c r="H37" s="26">
        <f t="shared" si="0"/>
        <v>-176.73040199999991</v>
      </c>
    </row>
    <row r="38" spans="1:8" x14ac:dyDescent="0.2">
      <c r="A38" s="14" t="s">
        <v>265</v>
      </c>
      <c r="B38" s="9" t="s">
        <v>266</v>
      </c>
      <c r="C38" s="9">
        <v>18</v>
      </c>
      <c r="D38" s="27">
        <v>1566.5</v>
      </c>
      <c r="E38" s="27">
        <v>1389.7695980000001</v>
      </c>
      <c r="F38" s="27">
        <v>1344.7</v>
      </c>
      <c r="G38" s="27">
        <v>914.09999999999991</v>
      </c>
      <c r="H38" s="26">
        <f t="shared" si="0"/>
        <v>-1335.9320000000002</v>
      </c>
    </row>
    <row r="39" spans="1:8" x14ac:dyDescent="0.2">
      <c r="A39" s="14" t="s">
        <v>267</v>
      </c>
      <c r="B39" s="9" t="s">
        <v>252</v>
      </c>
      <c r="C39" s="9">
        <v>59</v>
      </c>
      <c r="D39" s="27">
        <v>1965.557</v>
      </c>
      <c r="E39" s="27">
        <v>629.62499999999989</v>
      </c>
      <c r="F39" s="27">
        <v>622.82499999999993</v>
      </c>
      <c r="G39" s="27">
        <v>615.82499999999993</v>
      </c>
      <c r="H39" s="26">
        <f>E41-D41</f>
        <v>-4.4320000000000164</v>
      </c>
    </row>
    <row r="40" spans="1:8" x14ac:dyDescent="0.2">
      <c r="A40" s="14" t="s">
        <v>283</v>
      </c>
      <c r="B40" s="9" t="s">
        <v>266</v>
      </c>
      <c r="C40" s="9">
        <v>15</v>
      </c>
      <c r="D40" s="27">
        <v>515.80000000000007</v>
      </c>
      <c r="E40" s="27">
        <v>513.80000000000007</v>
      </c>
      <c r="F40" s="27">
        <v>18</v>
      </c>
      <c r="G40" s="27">
        <v>18</v>
      </c>
      <c r="H40" s="26"/>
    </row>
    <row r="41" spans="1:8" x14ac:dyDescent="0.2">
      <c r="A41" s="14" t="s">
        <v>272</v>
      </c>
      <c r="B41" s="9" t="s">
        <v>284</v>
      </c>
      <c r="C41" s="9">
        <v>4</v>
      </c>
      <c r="D41" s="27">
        <v>344.1</v>
      </c>
      <c r="E41" s="27">
        <v>339.66800000000001</v>
      </c>
      <c r="F41" s="27">
        <v>264.7</v>
      </c>
      <c r="G41" s="27">
        <v>264.7</v>
      </c>
      <c r="H41" s="26">
        <f t="shared" si="0"/>
        <v>14.124000000000024</v>
      </c>
    </row>
    <row r="42" spans="1:8" x14ac:dyDescent="0.2">
      <c r="A42" s="14" t="s">
        <v>285</v>
      </c>
      <c r="B42" s="9" t="s">
        <v>284</v>
      </c>
      <c r="C42" s="9">
        <v>2</v>
      </c>
      <c r="D42" s="27">
        <v>1143.3</v>
      </c>
      <c r="E42" s="27">
        <v>1157.424</v>
      </c>
      <c r="F42" s="27">
        <v>1157.424</v>
      </c>
      <c r="G42" s="27">
        <v>1157.424</v>
      </c>
      <c r="H42" s="26" t="e">
        <f>#REF!-#REF!</f>
        <v>#REF!</v>
      </c>
    </row>
    <row r="43" spans="1:8" x14ac:dyDescent="0.2">
      <c r="A43" s="14" t="s">
        <v>286</v>
      </c>
      <c r="B43" s="9" t="s">
        <v>284</v>
      </c>
      <c r="C43" s="9">
        <v>6</v>
      </c>
      <c r="D43" s="27">
        <v>70</v>
      </c>
      <c r="E43" s="27">
        <v>46.04</v>
      </c>
      <c r="F43" s="27">
        <v>46.04</v>
      </c>
      <c r="G43" s="27">
        <v>14.040000000000001</v>
      </c>
      <c r="H43" s="26"/>
    </row>
    <row r="44" spans="1:8" x14ac:dyDescent="0.2">
      <c r="A44" s="14" t="s">
        <v>273</v>
      </c>
      <c r="B44" s="9" t="s">
        <v>248</v>
      </c>
      <c r="C44" s="9">
        <v>74</v>
      </c>
      <c r="D44" s="27">
        <v>4880.0580786399996</v>
      </c>
      <c r="E44" s="27">
        <v>4943.2111399999994</v>
      </c>
      <c r="F44" s="27">
        <v>3929.6305400000006</v>
      </c>
      <c r="G44" s="27">
        <v>3952.1605400000003</v>
      </c>
      <c r="H44" s="26"/>
    </row>
    <row r="45" spans="1:8" ht="12.95" customHeight="1" x14ac:dyDescent="0.2">
      <c r="A45" s="16" t="s">
        <v>287</v>
      </c>
      <c r="B45" s="123" t="s">
        <v>275</v>
      </c>
      <c r="C45" s="21">
        <f>SUM(C26:C44)</f>
        <v>232</v>
      </c>
      <c r="D45" s="23">
        <f>SUM(D26:D44)</f>
        <v>34056.438828639999</v>
      </c>
      <c r="E45" s="23">
        <f>SUM(E26:E44)</f>
        <v>33859.461488000001</v>
      </c>
      <c r="F45" s="23">
        <f>SUM(F26:F44)</f>
        <v>31645.543290000001</v>
      </c>
      <c r="G45" s="23">
        <f>SUM(G26:G44)</f>
        <v>31083.073039999999</v>
      </c>
      <c r="H45" s="26" t="e">
        <f>#REF!-#REF!</f>
        <v>#REF!</v>
      </c>
    </row>
    <row r="46" spans="1:8" ht="12.95" customHeight="1" x14ac:dyDescent="0.2">
      <c r="A46" s="16" t="s">
        <v>288</v>
      </c>
      <c r="B46" s="123" t="s">
        <v>275</v>
      </c>
      <c r="C46" s="21">
        <f>SUM(C24+C45)</f>
        <v>369</v>
      </c>
      <c r="D46" s="23">
        <f>SUM(D24+D45)</f>
        <v>207052.76042863997</v>
      </c>
      <c r="E46" s="23">
        <f>SUM(E24+E45)</f>
        <v>216941.81861142482</v>
      </c>
      <c r="F46" s="23">
        <f>SUM(F24+F45)</f>
        <v>213336.82041342484</v>
      </c>
      <c r="G46" s="23">
        <f>SUM(G24+G45)</f>
        <v>211518.01548342482</v>
      </c>
    </row>
    <row r="47" spans="1:8" ht="12.95" customHeight="1" x14ac:dyDescent="0.2">
      <c r="A47" s="16" t="s">
        <v>289</v>
      </c>
      <c r="B47" s="123" t="s">
        <v>275</v>
      </c>
      <c r="C47" s="124" t="s">
        <v>275</v>
      </c>
      <c r="D47" s="124">
        <v>0.16495980263138646</v>
      </c>
      <c r="E47" s="124">
        <v>0.1646146177613122</v>
      </c>
      <c r="F47" s="125">
        <v>1</v>
      </c>
      <c r="G47" s="125">
        <v>1</v>
      </c>
    </row>
    <row r="48" spans="1:8" ht="3.75" customHeight="1" x14ac:dyDescent="0.2">
      <c r="A48" s="12"/>
      <c r="B48" s="13"/>
      <c r="C48" s="13"/>
      <c r="D48" s="12"/>
      <c r="E48" s="12"/>
      <c r="F48" s="12"/>
      <c r="G48" s="12"/>
    </row>
    <row r="51" spans="3:4" x14ac:dyDescent="0.2">
      <c r="C51" s="40"/>
      <c r="D51" s="2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5236-ADC0-4D43-B0D8-E9EA597EB467}">
  <dimension ref="A1:D42"/>
  <sheetViews>
    <sheetView topLeftCell="A2" workbookViewId="0">
      <selection activeCell="I6" sqref="I6"/>
    </sheetView>
  </sheetViews>
  <sheetFormatPr defaultColWidth="9.140625" defaultRowHeight="12" x14ac:dyDescent="0.2"/>
  <cols>
    <col min="1" max="1" width="50.7109375" style="8" customWidth="1"/>
    <col min="2" max="4" width="10.7109375" style="8" customWidth="1"/>
    <col min="5" max="16384" width="9.140625" style="8"/>
  </cols>
  <sheetData>
    <row r="1" spans="1:4" ht="14.25" hidden="1" customHeight="1" x14ac:dyDescent="0.2"/>
    <row r="2" spans="1:4" ht="36" x14ac:dyDescent="0.2">
      <c r="A2" s="10" t="s">
        <v>337</v>
      </c>
      <c r="B2" s="138" t="s">
        <v>384</v>
      </c>
      <c r="C2" s="138" t="s">
        <v>338</v>
      </c>
      <c r="D2" s="138" t="s">
        <v>339</v>
      </c>
    </row>
    <row r="3" spans="1:4" ht="1.5" customHeight="1" x14ac:dyDescent="0.2">
      <c r="A3" s="12"/>
      <c r="B3" s="12"/>
      <c r="C3" s="12"/>
      <c r="D3" s="12"/>
    </row>
    <row r="4" spans="1:4" x14ac:dyDescent="0.2">
      <c r="A4" s="14" t="s">
        <v>340</v>
      </c>
      <c r="B4" s="135" t="s">
        <v>385</v>
      </c>
      <c r="C4" s="135">
        <v>40.299999999999997</v>
      </c>
      <c r="D4" s="135">
        <v>10.6</v>
      </c>
    </row>
    <row r="5" spans="1:4" x14ac:dyDescent="0.2">
      <c r="A5" s="14" t="s">
        <v>341</v>
      </c>
      <c r="B5" s="135">
        <v>116.1</v>
      </c>
      <c r="C5" s="135">
        <v>117.8</v>
      </c>
      <c r="D5" s="135">
        <v>121.7</v>
      </c>
    </row>
    <row r="6" spans="1:4" x14ac:dyDescent="0.2">
      <c r="A6" s="14" t="s">
        <v>342</v>
      </c>
      <c r="B6" s="135">
        <v>15</v>
      </c>
      <c r="C6" s="135">
        <v>75.900000000000006</v>
      </c>
      <c r="D6" s="135">
        <v>74.3</v>
      </c>
    </row>
    <row r="7" spans="1:4" x14ac:dyDescent="0.2">
      <c r="A7" s="14" t="s">
        <v>343</v>
      </c>
      <c r="B7" s="135">
        <v>27</v>
      </c>
      <c r="C7" s="135">
        <v>7.8</v>
      </c>
      <c r="D7" s="135">
        <v>5.8</v>
      </c>
    </row>
    <row r="8" spans="1:4" x14ac:dyDescent="0.2">
      <c r="A8" s="14" t="s">
        <v>344</v>
      </c>
      <c r="B8" s="135">
        <v>75</v>
      </c>
      <c r="C8" s="135">
        <v>30.6</v>
      </c>
      <c r="D8" s="135">
        <v>28</v>
      </c>
    </row>
    <row r="9" spans="1:4" x14ac:dyDescent="0.2">
      <c r="A9" s="14" t="s">
        <v>345</v>
      </c>
      <c r="B9" s="135" t="s">
        <v>385</v>
      </c>
      <c r="C9" s="135">
        <v>40.1</v>
      </c>
      <c r="D9" s="135">
        <v>39.4</v>
      </c>
    </row>
    <row r="10" spans="1:4" x14ac:dyDescent="0.2">
      <c r="A10" s="14" t="s">
        <v>346</v>
      </c>
      <c r="B10" s="135" t="s">
        <v>385</v>
      </c>
      <c r="C10" s="135">
        <v>0.3</v>
      </c>
      <c r="D10" s="135">
        <v>0.3</v>
      </c>
    </row>
    <row r="11" spans="1:4" x14ac:dyDescent="0.2">
      <c r="A11" s="14" t="s">
        <v>347</v>
      </c>
      <c r="B11" s="135">
        <v>69.400000000000006</v>
      </c>
      <c r="C11" s="135">
        <v>83.9</v>
      </c>
      <c r="D11" s="135">
        <v>83.9</v>
      </c>
    </row>
    <row r="12" spans="1:4" x14ac:dyDescent="0.2">
      <c r="A12" s="14" t="s">
        <v>348</v>
      </c>
      <c r="B12" s="135" t="s">
        <v>385</v>
      </c>
      <c r="C12" s="135">
        <v>3.3</v>
      </c>
      <c r="D12" s="135">
        <v>3.3</v>
      </c>
    </row>
    <row r="13" spans="1:4" x14ac:dyDescent="0.2">
      <c r="A13" s="14" t="s">
        <v>349</v>
      </c>
      <c r="B13" s="135" t="s">
        <v>385</v>
      </c>
      <c r="C13" s="135">
        <v>31.6</v>
      </c>
      <c r="D13" s="135">
        <v>32.5</v>
      </c>
    </row>
    <row r="14" spans="1:4" x14ac:dyDescent="0.2">
      <c r="A14" s="14" t="s">
        <v>350</v>
      </c>
      <c r="B14" s="135">
        <v>221</v>
      </c>
      <c r="C14" s="135">
        <v>229.3</v>
      </c>
      <c r="D14" s="135">
        <v>161.9</v>
      </c>
    </row>
    <row r="15" spans="1:4" x14ac:dyDescent="0.2">
      <c r="A15" s="14" t="s">
        <v>351</v>
      </c>
      <c r="B15" s="135" t="s">
        <v>385</v>
      </c>
      <c r="C15" s="135">
        <v>8.6</v>
      </c>
      <c r="D15" s="135">
        <v>8.5</v>
      </c>
    </row>
    <row r="16" spans="1:4" x14ac:dyDescent="0.2">
      <c r="A16" s="14" t="s">
        <v>352</v>
      </c>
      <c r="B16" s="135" t="s">
        <v>385</v>
      </c>
      <c r="C16" s="135">
        <v>12.1</v>
      </c>
      <c r="D16" s="135">
        <v>12</v>
      </c>
    </row>
    <row r="17" spans="1:4" x14ac:dyDescent="0.2">
      <c r="A17" s="14" t="s">
        <v>353</v>
      </c>
      <c r="B17" s="135">
        <v>2.5</v>
      </c>
      <c r="C17" s="135">
        <v>2.4</v>
      </c>
      <c r="D17" s="135">
        <v>2.4</v>
      </c>
    </row>
    <row r="18" spans="1:4" x14ac:dyDescent="0.2">
      <c r="A18" s="14" t="s">
        <v>354</v>
      </c>
      <c r="B18" s="135" t="s">
        <v>385</v>
      </c>
      <c r="C18" s="135">
        <v>14.3</v>
      </c>
      <c r="D18" s="135">
        <v>14.3</v>
      </c>
    </row>
    <row r="19" spans="1:4" x14ac:dyDescent="0.2">
      <c r="A19" s="14" t="s">
        <v>355</v>
      </c>
      <c r="B19" s="135">
        <v>13</v>
      </c>
      <c r="C19" s="135">
        <v>14.3</v>
      </c>
      <c r="D19" s="135">
        <v>14.3</v>
      </c>
    </row>
    <row r="20" spans="1:4" x14ac:dyDescent="0.2">
      <c r="A20" s="14" t="s">
        <v>356</v>
      </c>
      <c r="B20" s="135">
        <v>0.7</v>
      </c>
      <c r="C20" s="135">
        <v>6.6</v>
      </c>
      <c r="D20" s="135">
        <v>6.9</v>
      </c>
    </row>
    <row r="21" spans="1:4" x14ac:dyDescent="0.2">
      <c r="A21" s="14" t="s">
        <v>357</v>
      </c>
      <c r="B21" s="135" t="s">
        <v>385</v>
      </c>
      <c r="C21" s="135">
        <v>4.7</v>
      </c>
      <c r="D21" s="135">
        <v>4.5</v>
      </c>
    </row>
    <row r="22" spans="1:4" x14ac:dyDescent="0.2">
      <c r="A22" s="14" t="s">
        <v>358</v>
      </c>
      <c r="B22" s="135">
        <v>35.700000000000003</v>
      </c>
      <c r="C22" s="135">
        <v>4.8</v>
      </c>
      <c r="D22" s="135">
        <v>4.5999999999999996</v>
      </c>
    </row>
    <row r="23" spans="1:4" x14ac:dyDescent="0.2">
      <c r="A23" s="14" t="s">
        <v>359</v>
      </c>
      <c r="B23" s="135">
        <v>15</v>
      </c>
      <c r="C23" s="135">
        <v>1.2</v>
      </c>
      <c r="D23" s="135">
        <v>1.2</v>
      </c>
    </row>
    <row r="24" spans="1:4" x14ac:dyDescent="0.2">
      <c r="A24" s="14" t="s">
        <v>360</v>
      </c>
      <c r="B24" s="135">
        <v>24.5</v>
      </c>
      <c r="C24" s="135">
        <v>53.8</v>
      </c>
      <c r="D24" s="135">
        <v>57.1</v>
      </c>
    </row>
    <row r="25" spans="1:4" x14ac:dyDescent="0.2">
      <c r="A25" s="14" t="s">
        <v>361</v>
      </c>
      <c r="B25" s="135"/>
      <c r="C25" s="135">
        <v>140.30000000000001</v>
      </c>
      <c r="D25" s="135">
        <v>145.69999999999999</v>
      </c>
    </row>
    <row r="26" spans="1:4" x14ac:dyDescent="0.2">
      <c r="A26" s="14" t="s">
        <v>362</v>
      </c>
      <c r="B26" s="135" t="s">
        <v>385</v>
      </c>
      <c r="C26" s="135">
        <v>2.8</v>
      </c>
      <c r="D26" s="135">
        <v>0.1</v>
      </c>
    </row>
    <row r="27" spans="1:4" x14ac:dyDescent="0.2">
      <c r="A27" s="14" t="s">
        <v>363</v>
      </c>
      <c r="B27" s="135">
        <v>189.1</v>
      </c>
      <c r="C27" s="135">
        <v>193.9</v>
      </c>
      <c r="D27" s="135">
        <v>201</v>
      </c>
    </row>
    <row r="28" spans="1:4" x14ac:dyDescent="0.2">
      <c r="A28" s="14" t="s">
        <v>364</v>
      </c>
      <c r="B28" s="135">
        <v>20.7</v>
      </c>
      <c r="C28" s="135">
        <v>21.3</v>
      </c>
      <c r="D28" s="135">
        <v>21.4</v>
      </c>
    </row>
    <row r="29" spans="1:4" x14ac:dyDescent="0.2">
      <c r="A29" s="14" t="s">
        <v>365</v>
      </c>
      <c r="B29" s="135">
        <v>50</v>
      </c>
      <c r="C29" s="135">
        <v>0.5</v>
      </c>
      <c r="D29" s="135">
        <v>0.5</v>
      </c>
    </row>
    <row r="30" spans="1:4" x14ac:dyDescent="0.2">
      <c r="A30" s="14" t="s">
        <v>366</v>
      </c>
      <c r="B30" s="135" t="s">
        <v>385</v>
      </c>
      <c r="C30" s="135">
        <v>2.7</v>
      </c>
      <c r="D30" s="135">
        <v>2.8</v>
      </c>
    </row>
    <row r="31" spans="1:4" x14ac:dyDescent="0.2">
      <c r="A31" s="14" t="s">
        <v>367</v>
      </c>
      <c r="B31" s="135" t="s">
        <v>385</v>
      </c>
      <c r="C31" s="135">
        <v>3.7</v>
      </c>
      <c r="D31" s="135">
        <v>3.8</v>
      </c>
    </row>
    <row r="32" spans="1:4" x14ac:dyDescent="0.2">
      <c r="A32" s="14" t="s">
        <v>368</v>
      </c>
      <c r="B32" s="135" t="s">
        <v>385</v>
      </c>
      <c r="C32" s="135">
        <v>10</v>
      </c>
      <c r="D32" s="135">
        <v>7.4</v>
      </c>
    </row>
    <row r="33" spans="1:4" x14ac:dyDescent="0.2">
      <c r="A33" s="14" t="s">
        <v>369</v>
      </c>
      <c r="B33" s="135">
        <v>30</v>
      </c>
      <c r="C33" s="135">
        <v>32.200000000000003</v>
      </c>
      <c r="D33" s="135">
        <v>32.6</v>
      </c>
    </row>
    <row r="34" spans="1:4" x14ac:dyDescent="0.2">
      <c r="A34" s="14" t="s">
        <v>370</v>
      </c>
      <c r="B34" s="135" t="s">
        <v>385</v>
      </c>
      <c r="C34" s="135">
        <v>11.2</v>
      </c>
      <c r="D34" s="135">
        <v>11.9</v>
      </c>
    </row>
    <row r="35" spans="1:4" x14ac:dyDescent="0.2">
      <c r="A35" s="14" t="s">
        <v>371</v>
      </c>
      <c r="B35" s="135"/>
      <c r="C35" s="135">
        <v>10</v>
      </c>
      <c r="D35" s="135">
        <v>10</v>
      </c>
    </row>
    <row r="36" spans="1:4" x14ac:dyDescent="0.2">
      <c r="A36" s="14" t="s">
        <v>372</v>
      </c>
      <c r="B36" s="135">
        <v>3</v>
      </c>
      <c r="C36" s="135">
        <v>3.2</v>
      </c>
      <c r="D36" s="135">
        <v>3.3</v>
      </c>
    </row>
    <row r="37" spans="1:4" x14ac:dyDescent="0.2">
      <c r="A37" s="14" t="s">
        <v>373</v>
      </c>
      <c r="B37" s="135" t="s">
        <v>385</v>
      </c>
      <c r="C37" s="135">
        <v>2.6</v>
      </c>
      <c r="D37" s="135">
        <v>2.8</v>
      </c>
    </row>
    <row r="38" spans="1:4" x14ac:dyDescent="0.2">
      <c r="A38" s="14" t="s">
        <v>374</v>
      </c>
      <c r="B38" s="135" t="s">
        <v>385</v>
      </c>
      <c r="C38" s="135">
        <v>10.199999999999999</v>
      </c>
      <c r="D38" s="135">
        <v>10.4</v>
      </c>
    </row>
    <row r="39" spans="1:4" x14ac:dyDescent="0.2">
      <c r="A39" s="16" t="s">
        <v>111</v>
      </c>
      <c r="B39" s="136">
        <v>907.70000000000016</v>
      </c>
      <c r="C39" s="136">
        <v>1228.3000000000002</v>
      </c>
      <c r="D39" s="136">
        <v>1141.2000000000003</v>
      </c>
    </row>
    <row r="40" spans="1:4" ht="3" customHeight="1" x14ac:dyDescent="0.2">
      <c r="A40" s="12"/>
      <c r="B40" s="12"/>
      <c r="C40" s="12"/>
      <c r="D40" s="12"/>
    </row>
    <row r="41" spans="1:4" ht="24" customHeight="1" x14ac:dyDescent="0.2">
      <c r="A41" s="193" t="s">
        <v>386</v>
      </c>
      <c r="B41" s="193"/>
      <c r="C41" s="193"/>
      <c r="D41" s="193"/>
    </row>
    <row r="42" spans="1:4" ht="25.5" customHeight="1" x14ac:dyDescent="0.2">
      <c r="A42" s="189" t="s">
        <v>387</v>
      </c>
      <c r="B42" s="189"/>
      <c r="C42" s="189"/>
      <c r="D42" s="189"/>
    </row>
  </sheetData>
  <mergeCells count="2">
    <mergeCell ref="A41:D41"/>
    <mergeCell ref="A42:D4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88309-9E83-4B14-9E86-851448D57BBE}">
  <dimension ref="A1:G47"/>
  <sheetViews>
    <sheetView topLeftCell="A3" workbookViewId="0">
      <selection activeCell="D17" sqref="D17"/>
    </sheetView>
  </sheetViews>
  <sheetFormatPr defaultColWidth="9.140625" defaultRowHeight="12.75" x14ac:dyDescent="0.2"/>
  <cols>
    <col min="1" max="1" width="31.140625" style="63" customWidth="1"/>
    <col min="2" max="2" width="7.42578125" style="63" customWidth="1"/>
    <col min="3" max="3" width="4.42578125" style="63" customWidth="1"/>
    <col min="4" max="4" width="31.140625" style="63" customWidth="1"/>
    <col min="5" max="5" width="7.42578125" style="63" customWidth="1"/>
    <col min="6" max="16384" width="9.140625" style="63"/>
  </cols>
  <sheetData>
    <row r="1" spans="1:7" hidden="1" x14ac:dyDescent="0.2">
      <c r="A1" s="66"/>
      <c r="B1" s="66"/>
      <c r="C1" s="66"/>
      <c r="D1" s="66"/>
      <c r="E1" s="66"/>
    </row>
    <row r="2" spans="1:7" hidden="1" x14ac:dyDescent="0.2">
      <c r="B2" s="137"/>
      <c r="C2" s="66"/>
      <c r="D2" s="66"/>
      <c r="E2" s="137"/>
    </row>
    <row r="3" spans="1:7" x14ac:dyDescent="0.2">
      <c r="A3" s="31" t="s">
        <v>388</v>
      </c>
      <c r="B3" s="139" t="s">
        <v>389</v>
      </c>
      <c r="C3" s="138"/>
      <c r="D3" s="31" t="s">
        <v>388</v>
      </c>
      <c r="E3" s="139" t="s">
        <v>389</v>
      </c>
    </row>
    <row r="4" spans="1:7" ht="1.5" customHeight="1" x14ac:dyDescent="0.2">
      <c r="A4" s="8"/>
      <c r="B4" s="8"/>
      <c r="C4" s="8"/>
      <c r="D4" s="8"/>
      <c r="E4" s="8"/>
      <c r="G4" s="9"/>
    </row>
    <row r="5" spans="1:7" x14ac:dyDescent="0.2">
      <c r="A5" s="14" t="s">
        <v>159</v>
      </c>
      <c r="B5" s="9" t="s">
        <v>390</v>
      </c>
      <c r="C5" s="9"/>
      <c r="D5" s="14" t="s">
        <v>391</v>
      </c>
      <c r="E5" s="9" t="s">
        <v>392</v>
      </c>
    </row>
    <row r="6" spans="1:7" x14ac:dyDescent="0.2">
      <c r="A6" s="14" t="s">
        <v>393</v>
      </c>
      <c r="B6" s="9" t="s">
        <v>390</v>
      </c>
      <c r="C6" s="9"/>
      <c r="D6" s="54" t="s">
        <v>394</v>
      </c>
      <c r="E6" s="9" t="s">
        <v>392</v>
      </c>
    </row>
    <row r="7" spans="1:7" x14ac:dyDescent="0.2">
      <c r="A7" s="14" t="s">
        <v>161</v>
      </c>
      <c r="B7" s="9" t="s">
        <v>390</v>
      </c>
      <c r="C7" s="9"/>
      <c r="D7" s="54" t="s">
        <v>395</v>
      </c>
      <c r="E7" s="9" t="s">
        <v>392</v>
      </c>
    </row>
    <row r="8" spans="1:7" x14ac:dyDescent="0.2">
      <c r="A8" s="14" t="s">
        <v>169</v>
      </c>
      <c r="B8" s="9" t="s">
        <v>390</v>
      </c>
      <c r="C8" s="9"/>
      <c r="D8" s="54" t="s">
        <v>396</v>
      </c>
      <c r="E8" s="9" t="s">
        <v>392</v>
      </c>
    </row>
    <row r="9" spans="1:7" ht="12.75" customHeight="1" x14ac:dyDescent="0.2">
      <c r="A9" s="14" t="s">
        <v>162</v>
      </c>
      <c r="B9" s="9" t="s">
        <v>390</v>
      </c>
      <c r="C9" s="9"/>
      <c r="D9" s="54" t="s">
        <v>397</v>
      </c>
      <c r="E9" s="9" t="s">
        <v>392</v>
      </c>
    </row>
    <row r="10" spans="1:7" x14ac:dyDescent="0.2">
      <c r="A10" s="14" t="s">
        <v>398</v>
      </c>
      <c r="B10" s="9" t="s">
        <v>390</v>
      </c>
      <c r="C10" s="9"/>
      <c r="D10" s="54" t="s">
        <v>399</v>
      </c>
      <c r="E10" s="9" t="s">
        <v>392</v>
      </c>
    </row>
    <row r="11" spans="1:7" x14ac:dyDescent="0.2">
      <c r="A11" s="14" t="s">
        <v>400</v>
      </c>
      <c r="B11" s="9" t="s">
        <v>392</v>
      </c>
      <c r="C11" s="9"/>
      <c r="D11" s="54" t="s">
        <v>401</v>
      </c>
      <c r="E11" s="9" t="s">
        <v>392</v>
      </c>
    </row>
    <row r="12" spans="1:7" x14ac:dyDescent="0.2">
      <c r="A12" s="14" t="s">
        <v>402</v>
      </c>
      <c r="B12" s="9" t="s">
        <v>392</v>
      </c>
      <c r="C12" s="9"/>
      <c r="D12" s="54" t="s">
        <v>403</v>
      </c>
      <c r="E12" s="9" t="s">
        <v>392</v>
      </c>
    </row>
    <row r="13" spans="1:7" x14ac:dyDescent="0.2">
      <c r="A13" s="14" t="s">
        <v>404</v>
      </c>
      <c r="B13" s="9" t="s">
        <v>392</v>
      </c>
      <c r="C13" s="9"/>
      <c r="D13" s="54" t="s">
        <v>405</v>
      </c>
      <c r="E13" s="9" t="s">
        <v>392</v>
      </c>
    </row>
    <row r="14" spans="1:7" x14ac:dyDescent="0.2">
      <c r="A14" s="14" t="s">
        <v>160</v>
      </c>
      <c r="B14" s="9" t="s">
        <v>392</v>
      </c>
      <c r="C14" s="9"/>
      <c r="D14" s="54" t="s">
        <v>406</v>
      </c>
      <c r="E14" s="9" t="s">
        <v>392</v>
      </c>
    </row>
    <row r="15" spans="1:7" x14ac:dyDescent="0.2">
      <c r="A15" s="14" t="s">
        <v>407</v>
      </c>
      <c r="B15" s="9" t="s">
        <v>392</v>
      </c>
      <c r="C15" s="9"/>
      <c r="D15" s="54" t="s">
        <v>408</v>
      </c>
      <c r="E15" s="9" t="s">
        <v>392</v>
      </c>
    </row>
    <row r="16" spans="1:7" x14ac:dyDescent="0.2">
      <c r="A16" s="14" t="s">
        <v>409</v>
      </c>
      <c r="B16" s="9" t="s">
        <v>392</v>
      </c>
      <c r="C16" s="9"/>
      <c r="D16" s="54" t="s">
        <v>410</v>
      </c>
      <c r="E16" s="9" t="s">
        <v>392</v>
      </c>
    </row>
    <row r="17" spans="1:6" x14ac:dyDescent="0.2">
      <c r="A17" s="14" t="s">
        <v>411</v>
      </c>
      <c r="B17" s="9" t="s">
        <v>392</v>
      </c>
      <c r="C17" s="9"/>
      <c r="D17" s="54" t="s">
        <v>412</v>
      </c>
      <c r="E17" s="9" t="s">
        <v>392</v>
      </c>
    </row>
    <row r="18" spans="1:6" ht="3" customHeight="1" x14ac:dyDescent="0.2">
      <c r="A18" s="151"/>
      <c r="B18" s="151"/>
      <c r="C18" s="66"/>
      <c r="D18" s="151"/>
      <c r="E18" s="151"/>
      <c r="F18" s="66"/>
    </row>
    <row r="29" spans="1:6" ht="15" x14ac:dyDescent="0.25">
      <c r="A29" s="152"/>
      <c r="B29" s="152"/>
    </row>
    <row r="30" spans="1:6" ht="15" x14ac:dyDescent="0.25">
      <c r="A30" s="152"/>
      <c r="B30" s="152"/>
    </row>
    <row r="31" spans="1:6" ht="15" x14ac:dyDescent="0.25">
      <c r="A31" s="152"/>
      <c r="B31" s="152"/>
    </row>
    <row r="32" spans="1:6" ht="15" x14ac:dyDescent="0.25">
      <c r="A32" s="152"/>
      <c r="B32" s="152"/>
    </row>
    <row r="33" spans="1:2" ht="15" x14ac:dyDescent="0.25">
      <c r="A33" s="152"/>
      <c r="B33" s="152"/>
    </row>
    <row r="34" spans="1:2" ht="15" x14ac:dyDescent="0.25">
      <c r="A34" s="152"/>
      <c r="B34" s="152"/>
    </row>
    <row r="35" spans="1:2" ht="15" x14ac:dyDescent="0.25">
      <c r="A35" s="152"/>
      <c r="B35" s="152"/>
    </row>
    <row r="36" spans="1:2" ht="15" x14ac:dyDescent="0.25">
      <c r="A36" s="152"/>
      <c r="B36" s="152"/>
    </row>
    <row r="37" spans="1:2" ht="15" x14ac:dyDescent="0.25">
      <c r="A37" s="152"/>
      <c r="B37" s="152"/>
    </row>
    <row r="38" spans="1:2" ht="15" x14ac:dyDescent="0.25">
      <c r="A38" s="152"/>
      <c r="B38" s="152"/>
    </row>
    <row r="39" spans="1:2" ht="15" x14ac:dyDescent="0.25">
      <c r="A39" s="152"/>
      <c r="B39" s="152"/>
    </row>
    <row r="40" spans="1:2" ht="15" x14ac:dyDescent="0.25">
      <c r="A40" s="152"/>
      <c r="B40" s="152"/>
    </row>
    <row r="41" spans="1:2" ht="15" x14ac:dyDescent="0.25">
      <c r="A41" s="152"/>
      <c r="B41" s="152"/>
    </row>
    <row r="42" spans="1:2" ht="15" x14ac:dyDescent="0.25">
      <c r="A42" s="152"/>
      <c r="B42" s="152"/>
    </row>
    <row r="43" spans="1:2" ht="15" x14ac:dyDescent="0.25">
      <c r="A43" s="152"/>
      <c r="B43" s="152"/>
    </row>
    <row r="44" spans="1:2" ht="15" x14ac:dyDescent="0.25">
      <c r="A44" s="152"/>
      <c r="B44" s="152"/>
    </row>
    <row r="45" spans="1:2" ht="15" x14ac:dyDescent="0.25">
      <c r="A45" s="152"/>
      <c r="B45" s="152"/>
    </row>
    <row r="46" spans="1:2" ht="15" x14ac:dyDescent="0.25">
      <c r="A46" s="152"/>
      <c r="B46" s="152"/>
    </row>
    <row r="47" spans="1:2" ht="15" x14ac:dyDescent="0.25">
      <c r="A47" s="152"/>
      <c r="B47" s="15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3D3D-A869-4507-9FEF-BEF45A617873}">
  <dimension ref="A1:K16"/>
  <sheetViews>
    <sheetView topLeftCell="A2" workbookViewId="0"/>
  </sheetViews>
  <sheetFormatPr defaultColWidth="9.28515625" defaultRowHeight="12.75" outlineLevelCol="1" x14ac:dyDescent="0.2"/>
  <cols>
    <col min="1" max="1" width="22.42578125" style="63" customWidth="1"/>
    <col min="2" max="6" width="8" style="63" customWidth="1"/>
    <col min="7" max="7" width="7.85546875" style="63" hidden="1" customWidth="1" outlineLevel="1"/>
    <col min="8" max="8" width="8" style="63" customWidth="1" collapsed="1"/>
    <col min="9" max="16384" width="9.28515625" style="63"/>
  </cols>
  <sheetData>
    <row r="1" spans="1:11" hidden="1" x14ac:dyDescent="0.2">
      <c r="A1" s="66"/>
      <c r="B1" s="66"/>
      <c r="C1" s="66"/>
      <c r="D1" s="66"/>
      <c r="E1" s="66"/>
      <c r="F1" s="66"/>
      <c r="G1" s="66"/>
      <c r="H1" s="66"/>
    </row>
    <row r="2" spans="1:11" ht="24" x14ac:dyDescent="0.2">
      <c r="A2" s="31" t="s">
        <v>414</v>
      </c>
      <c r="B2" s="139" t="s">
        <v>415</v>
      </c>
      <c r="C2" s="139" t="s">
        <v>416</v>
      </c>
      <c r="D2" s="139" t="s">
        <v>417</v>
      </c>
      <c r="E2" s="139" t="s">
        <v>418</v>
      </c>
      <c r="F2" s="139" t="s">
        <v>419</v>
      </c>
      <c r="G2" s="139" t="s">
        <v>420</v>
      </c>
      <c r="H2" s="139" t="s">
        <v>421</v>
      </c>
    </row>
    <row r="3" spans="1:11" ht="2.25" customHeight="1" x14ac:dyDescent="0.2">
      <c r="A3" s="8"/>
      <c r="B3" s="8"/>
      <c r="C3" s="8"/>
      <c r="D3" s="8"/>
      <c r="E3" s="8"/>
      <c r="F3" s="8"/>
      <c r="G3" s="8"/>
      <c r="H3" s="8"/>
    </row>
    <row r="4" spans="1:11" x14ac:dyDescent="0.2">
      <c r="A4" s="14" t="s">
        <v>159</v>
      </c>
      <c r="B4" s="153">
        <v>1</v>
      </c>
      <c r="C4" s="154">
        <v>3696</v>
      </c>
      <c r="D4" s="154">
        <v>20126</v>
      </c>
      <c r="E4" s="154">
        <v>23822</v>
      </c>
      <c r="F4" s="154">
        <v>1462</v>
      </c>
      <c r="G4" s="154">
        <v>964</v>
      </c>
      <c r="H4" s="154">
        <v>374</v>
      </c>
      <c r="I4" s="95"/>
      <c r="K4" s="102"/>
    </row>
    <row r="5" spans="1:11" ht="12.75" customHeight="1" x14ac:dyDescent="0.2">
      <c r="A5" s="14" t="s">
        <v>161</v>
      </c>
      <c r="B5" s="153">
        <v>1</v>
      </c>
      <c r="C5" s="154">
        <v>22284</v>
      </c>
      <c r="D5" s="154">
        <v>141060</v>
      </c>
      <c r="E5" s="154">
        <v>163343</v>
      </c>
      <c r="F5" s="154">
        <v>3274</v>
      </c>
      <c r="G5" s="154">
        <v>9641</v>
      </c>
      <c r="H5" s="154">
        <v>2747</v>
      </c>
      <c r="I5" s="95"/>
      <c r="K5" s="103"/>
    </row>
    <row r="6" spans="1:11" x14ac:dyDescent="0.2">
      <c r="A6" s="14" t="s">
        <v>422</v>
      </c>
      <c r="B6" s="153">
        <v>1</v>
      </c>
      <c r="C6" s="154">
        <v>-69339</v>
      </c>
      <c r="D6" s="154">
        <v>712686</v>
      </c>
      <c r="E6" s="154">
        <v>643347</v>
      </c>
      <c r="F6" s="154">
        <v>62</v>
      </c>
      <c r="G6" s="154"/>
      <c r="H6" s="154">
        <v>-29823</v>
      </c>
      <c r="I6" s="95"/>
    </row>
    <row r="7" spans="1:11" ht="12.75" customHeight="1" x14ac:dyDescent="0.2">
      <c r="A7" s="14" t="s">
        <v>162</v>
      </c>
      <c r="B7" s="153">
        <v>1</v>
      </c>
      <c r="C7" s="154">
        <v>124836</v>
      </c>
      <c r="D7" s="154">
        <v>90124</v>
      </c>
      <c r="E7" s="154">
        <v>214960</v>
      </c>
      <c r="F7" s="154">
        <v>14414</v>
      </c>
      <c r="G7" s="154">
        <v>1616</v>
      </c>
      <c r="H7" s="154">
        <v>-7277</v>
      </c>
      <c r="I7" s="95"/>
    </row>
    <row r="8" spans="1:11" x14ac:dyDescent="0.2">
      <c r="A8" s="14" t="s">
        <v>423</v>
      </c>
      <c r="B8" s="153">
        <v>1</v>
      </c>
      <c r="C8" s="154">
        <v>53918</v>
      </c>
      <c r="D8" s="154">
        <v>1931</v>
      </c>
      <c r="E8" s="154">
        <v>55849</v>
      </c>
      <c r="F8" s="154">
        <v>3513</v>
      </c>
      <c r="G8" s="154">
        <v>972</v>
      </c>
      <c r="H8" s="154">
        <v>-888</v>
      </c>
      <c r="I8" s="95"/>
    </row>
    <row r="9" spans="1:11" s="76" customFormat="1" x14ac:dyDescent="0.2">
      <c r="A9" s="16" t="s">
        <v>111</v>
      </c>
      <c r="B9" s="155"/>
      <c r="C9" s="23">
        <v>135395</v>
      </c>
      <c r="D9" s="23">
        <v>965927</v>
      </c>
      <c r="E9" s="23">
        <v>1101321</v>
      </c>
      <c r="F9" s="23">
        <v>22725</v>
      </c>
      <c r="G9" s="23">
        <v>13193</v>
      </c>
      <c r="H9" s="23">
        <v>-34867</v>
      </c>
      <c r="I9" s="95"/>
    </row>
    <row r="10" spans="1:11" ht="1.5" customHeight="1" x14ac:dyDescent="0.2">
      <c r="A10" s="151"/>
      <c r="B10" s="151"/>
      <c r="C10" s="151"/>
      <c r="D10" s="151"/>
      <c r="E10" s="151"/>
      <c r="F10" s="151"/>
      <c r="G10" s="151"/>
      <c r="H10" s="151"/>
    </row>
    <row r="16" spans="1:11" x14ac:dyDescent="0.2">
      <c r="A16" s="14"/>
      <c r="B16" s="153"/>
      <c r="C16" s="156"/>
      <c r="D16" s="156"/>
      <c r="E16" s="156"/>
      <c r="F16" s="156"/>
      <c r="G16" s="156"/>
      <c r="H16" s="15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1FC73-C40B-4DED-AB35-E08F12601B91}">
  <dimension ref="A1:P24"/>
  <sheetViews>
    <sheetView workbookViewId="0">
      <selection activeCell="H30" sqref="H30"/>
    </sheetView>
  </sheetViews>
  <sheetFormatPr defaultColWidth="9.140625" defaultRowHeight="12.75" x14ac:dyDescent="0.2"/>
  <cols>
    <col min="1" max="1" width="28.85546875" style="63" customWidth="1"/>
    <col min="2" max="2" width="10.42578125" style="63" customWidth="1"/>
    <col min="3" max="3" width="11" style="63" customWidth="1"/>
    <col min="4" max="4" width="10.42578125" style="63" customWidth="1"/>
    <col min="5" max="16384" width="9.140625" style="63"/>
  </cols>
  <sheetData>
    <row r="1" spans="1:16" ht="0.75" customHeight="1" x14ac:dyDescent="0.2">
      <c r="A1" s="66"/>
      <c r="B1" s="66"/>
      <c r="C1" s="66"/>
      <c r="D1" s="66"/>
    </row>
    <row r="2" spans="1:16" ht="36" x14ac:dyDescent="0.2">
      <c r="A2" s="31" t="s">
        <v>57</v>
      </c>
      <c r="B2" s="80" t="s">
        <v>425</v>
      </c>
      <c r="C2" s="80" t="s">
        <v>426</v>
      </c>
      <c r="D2" s="80" t="s">
        <v>427</v>
      </c>
    </row>
    <row r="3" spans="1:16" ht="3" customHeight="1" x14ac:dyDescent="0.2">
      <c r="A3" s="8"/>
      <c r="B3" s="8"/>
      <c r="C3" s="8"/>
      <c r="D3" s="8"/>
    </row>
    <row r="4" spans="1:16" x14ac:dyDescent="0.2">
      <c r="A4" s="14" t="s">
        <v>171</v>
      </c>
      <c r="B4" s="27">
        <v>4877.2</v>
      </c>
      <c r="C4" s="158"/>
      <c r="D4" s="158" t="s">
        <v>424</v>
      </c>
    </row>
    <row r="5" spans="1:16" x14ac:dyDescent="0.2">
      <c r="A5" s="14" t="s">
        <v>502</v>
      </c>
      <c r="B5" s="27">
        <v>-460.1</v>
      </c>
      <c r="C5" s="158">
        <v>10000</v>
      </c>
      <c r="D5" s="158">
        <v>14385</v>
      </c>
    </row>
    <row r="6" spans="1:16" ht="12.75" customHeight="1" x14ac:dyDescent="0.2">
      <c r="A6" s="14" t="s">
        <v>169</v>
      </c>
      <c r="B6" s="27">
        <v>-21227.107999999997</v>
      </c>
      <c r="C6" s="158"/>
      <c r="D6" s="158" t="s">
        <v>424</v>
      </c>
    </row>
    <row r="7" spans="1:16" ht="12.75" customHeight="1" x14ac:dyDescent="0.2">
      <c r="A7" s="14" t="s">
        <v>161</v>
      </c>
      <c r="B7" s="27">
        <v>2305.4</v>
      </c>
      <c r="C7" s="27">
        <v>20000</v>
      </c>
      <c r="D7" s="27">
        <v>20000</v>
      </c>
    </row>
    <row r="8" spans="1:16" x14ac:dyDescent="0.2">
      <c r="A8" s="159" t="s">
        <v>428</v>
      </c>
      <c r="B8" s="160"/>
      <c r="C8" s="160"/>
      <c r="D8" s="160">
        <v>17000</v>
      </c>
      <c r="H8" s="161"/>
    </row>
    <row r="9" spans="1:16" x14ac:dyDescent="0.2">
      <c r="A9" s="159" t="s">
        <v>429</v>
      </c>
      <c r="B9" s="160"/>
      <c r="C9" s="160"/>
      <c r="D9" s="160">
        <v>3000</v>
      </c>
      <c r="H9" s="161"/>
    </row>
    <row r="10" spans="1:16" x14ac:dyDescent="0.2">
      <c r="A10" s="14" t="s">
        <v>159</v>
      </c>
      <c r="B10" s="27">
        <v>248.6</v>
      </c>
      <c r="C10" s="27">
        <v>3000</v>
      </c>
      <c r="D10" s="27">
        <v>3500</v>
      </c>
      <c r="H10" s="161"/>
    </row>
    <row r="11" spans="1:16" x14ac:dyDescent="0.2">
      <c r="A11" s="14" t="s">
        <v>430</v>
      </c>
      <c r="B11" s="27">
        <v>4183</v>
      </c>
      <c r="C11" s="158"/>
      <c r="D11" s="158" t="s">
        <v>424</v>
      </c>
      <c r="H11" s="161"/>
    </row>
    <row r="12" spans="1:16" x14ac:dyDescent="0.2">
      <c r="A12" s="14" t="s">
        <v>393</v>
      </c>
      <c r="B12" s="27">
        <v>31.4</v>
      </c>
      <c r="C12" s="158"/>
      <c r="D12" s="158" t="s">
        <v>424</v>
      </c>
      <c r="H12" s="161"/>
    </row>
    <row r="13" spans="1:16" x14ac:dyDescent="0.2">
      <c r="A13" s="16" t="s">
        <v>111</v>
      </c>
      <c r="B13" s="23">
        <v>-10039.607999999998</v>
      </c>
      <c r="C13" s="23">
        <v>33000</v>
      </c>
      <c r="D13" s="23">
        <v>37885</v>
      </c>
      <c r="H13" s="161"/>
      <c r="J13" s="162"/>
    </row>
    <row r="14" spans="1:16" ht="0.75" customHeight="1" x14ac:dyDescent="0.2">
      <c r="A14" s="12"/>
      <c r="B14" s="12"/>
      <c r="C14" s="12"/>
      <c r="D14" s="12"/>
      <c r="H14" s="161"/>
      <c r="J14" s="162"/>
    </row>
    <row r="15" spans="1:16" x14ac:dyDescent="0.2">
      <c r="A15" s="157" t="s">
        <v>431</v>
      </c>
      <c r="B15" s="8"/>
      <c r="C15" s="8"/>
      <c r="D15" s="8"/>
      <c r="H15" s="161"/>
      <c r="J15" s="162"/>
    </row>
    <row r="16" spans="1:16" s="71" customFormat="1" x14ac:dyDescent="0.2">
      <c r="A16" s="71" t="s">
        <v>432</v>
      </c>
      <c r="H16" s="161"/>
      <c r="I16" s="63"/>
      <c r="J16" s="63"/>
      <c r="K16" s="63"/>
      <c r="L16" s="63"/>
      <c r="M16" s="63"/>
      <c r="N16" s="63"/>
      <c r="O16" s="63"/>
      <c r="P16" s="63"/>
    </row>
    <row r="17" spans="1:10" x14ac:dyDescent="0.2">
      <c r="A17" s="157"/>
      <c r="H17" s="161"/>
      <c r="J17" s="161"/>
    </row>
    <row r="18" spans="1:10" x14ac:dyDescent="0.2">
      <c r="H18" s="161"/>
      <c r="J18" s="162"/>
    </row>
    <row r="19" spans="1:10" x14ac:dyDescent="0.2">
      <c r="H19" s="161"/>
      <c r="J19" s="162"/>
    </row>
    <row r="20" spans="1:10" x14ac:dyDescent="0.2">
      <c r="H20" s="161"/>
      <c r="J20" s="162"/>
    </row>
    <row r="21" spans="1:10" x14ac:dyDescent="0.2">
      <c r="G21" s="14"/>
      <c r="H21" s="27"/>
      <c r="I21" s="158"/>
      <c r="J21" s="158"/>
    </row>
    <row r="22" spans="1:10" x14ac:dyDescent="0.2">
      <c r="H22" s="161"/>
      <c r="J22" s="162"/>
    </row>
    <row r="23" spans="1:10" x14ac:dyDescent="0.2">
      <c r="H23" s="161"/>
      <c r="J23" s="162"/>
    </row>
    <row r="24" spans="1:10" x14ac:dyDescent="0.2">
      <c r="H24" s="1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86424-0AAD-419B-96A1-6FD48203C5DB}">
  <dimension ref="A2:G16"/>
  <sheetViews>
    <sheetView workbookViewId="0">
      <selection activeCell="K19" sqref="K19"/>
    </sheetView>
  </sheetViews>
  <sheetFormatPr defaultColWidth="9.140625" defaultRowHeight="12" outlineLevelRow="1" x14ac:dyDescent="0.2"/>
  <cols>
    <col min="1" max="1" width="20.7109375" style="8" customWidth="1"/>
    <col min="2" max="3" width="8.7109375" style="9" customWidth="1"/>
    <col min="4" max="4" width="8" style="9" bestFit="1" customWidth="1"/>
    <col min="5" max="6" width="8.7109375" style="9" customWidth="1"/>
    <col min="7" max="7" width="8" style="9" customWidth="1"/>
    <col min="8" max="16384" width="9.140625" style="8"/>
  </cols>
  <sheetData>
    <row r="2" spans="1:7" x14ac:dyDescent="0.2">
      <c r="A2" s="10"/>
      <c r="B2" s="185" t="s">
        <v>2</v>
      </c>
      <c r="C2" s="185"/>
      <c r="D2" s="185"/>
      <c r="E2" s="185" t="s">
        <v>3</v>
      </c>
      <c r="F2" s="185"/>
      <c r="G2" s="185"/>
    </row>
    <row r="3" spans="1:7" ht="36" x14ac:dyDescent="0.2">
      <c r="A3" s="10" t="s">
        <v>4</v>
      </c>
      <c r="B3" s="11" t="s">
        <v>5</v>
      </c>
      <c r="C3" s="11" t="s">
        <v>6</v>
      </c>
      <c r="D3" s="11" t="s">
        <v>7</v>
      </c>
      <c r="E3" s="11" t="s">
        <v>5</v>
      </c>
      <c r="F3" s="11" t="s">
        <v>6</v>
      </c>
      <c r="G3" s="11" t="s">
        <v>7</v>
      </c>
    </row>
    <row r="4" spans="1:7" x14ac:dyDescent="0.2">
      <c r="A4" s="12"/>
      <c r="B4" s="13"/>
      <c r="C4" s="13"/>
      <c r="D4" s="13"/>
      <c r="E4" s="13"/>
      <c r="F4" s="13"/>
      <c r="G4" s="13"/>
    </row>
    <row r="5" spans="1:7" x14ac:dyDescent="0.2">
      <c r="A5" s="14" t="s">
        <v>8</v>
      </c>
      <c r="B5" s="15">
        <v>1298.0000000000002</v>
      </c>
      <c r="C5" s="15">
        <v>1312.2531999999999</v>
      </c>
      <c r="D5" s="15">
        <f>C5-B5</f>
        <v>14.253199999999651</v>
      </c>
      <c r="E5" s="15">
        <f>B5/B$15*100</f>
        <v>29.225716649246824</v>
      </c>
      <c r="F5" s="15">
        <f>C5/C$15*100</f>
        <v>28.975276845978421</v>
      </c>
      <c r="G5" s="15">
        <f>F5-E5</f>
        <v>-0.25043980326840298</v>
      </c>
    </row>
    <row r="6" spans="1:7" x14ac:dyDescent="0.2">
      <c r="A6" s="14" t="s">
        <v>9</v>
      </c>
      <c r="B6" s="15">
        <v>1284.5</v>
      </c>
      <c r="C6" s="15">
        <v>1284.1324650000001</v>
      </c>
      <c r="D6" s="15">
        <f>C6-B6</f>
        <v>-0.36753499999986161</v>
      </c>
      <c r="E6" s="15">
        <f>B6/B$15*100</f>
        <v>28.9217511833263</v>
      </c>
      <c r="F6" s="15">
        <f>C6/C$15*100</f>
        <v>28.354355455398167</v>
      </c>
      <c r="G6" s="15">
        <f>F6-E6</f>
        <v>-0.5673957279281332</v>
      </c>
    </row>
    <row r="7" spans="1:7" s="18" customFormat="1" x14ac:dyDescent="0.2">
      <c r="A7" s="16" t="s">
        <v>10</v>
      </c>
      <c r="B7" s="17">
        <f>B5-B6</f>
        <v>13.500000000000227</v>
      </c>
      <c r="C7" s="17">
        <f>C5-C6</f>
        <v>28.12073499999974</v>
      </c>
      <c r="D7" s="17">
        <f>D5-D6</f>
        <v>14.620734999999513</v>
      </c>
      <c r="E7" s="17">
        <f t="shared" ref="E7:F7" si="0">E5-E6</f>
        <v>0.30396546592052331</v>
      </c>
      <c r="F7" s="17">
        <f t="shared" si="0"/>
        <v>0.62092139058025353</v>
      </c>
      <c r="G7" s="17">
        <f>G5-G6</f>
        <v>0.31695592465973021</v>
      </c>
    </row>
    <row r="8" spans="1:7" x14ac:dyDescent="0.2">
      <c r="A8" s="14" t="s">
        <v>11</v>
      </c>
      <c r="B8" s="15">
        <v>35.1</v>
      </c>
      <c r="C8" s="19">
        <v>36.278300000000002</v>
      </c>
      <c r="D8" s="15">
        <f>C8-B8</f>
        <v>1.1783000000000001</v>
      </c>
      <c r="E8" s="15">
        <f>B8/B$15*100</f>
        <v>0.79031021139334623</v>
      </c>
      <c r="F8" s="15">
        <f>C8/C$15*100</f>
        <v>0.80104494010870697</v>
      </c>
      <c r="G8" s="15">
        <f>F8-E8</f>
        <v>1.0734728715360742E-2</v>
      </c>
    </row>
    <row r="9" spans="1:7" x14ac:dyDescent="0.2">
      <c r="A9" s="14" t="s">
        <v>12</v>
      </c>
      <c r="B9" s="15">
        <v>96.9</v>
      </c>
      <c r="C9" s="19">
        <v>110.69317034995373</v>
      </c>
      <c r="D9" s="15">
        <f>C9-B9</f>
        <v>13.793170349953726</v>
      </c>
      <c r="E9" s="15">
        <f>B9/B$15*100</f>
        <v>2.1817965664961609</v>
      </c>
      <c r="F9" s="15">
        <f>C9/C$15*100</f>
        <v>2.4441664580044153</v>
      </c>
      <c r="G9" s="15">
        <f>F9-E9</f>
        <v>0.2623698915082544</v>
      </c>
    </row>
    <row r="10" spans="1:7" s="18" customFormat="1" x14ac:dyDescent="0.2">
      <c r="A10" s="16" t="s">
        <v>13</v>
      </c>
      <c r="B10" s="17">
        <f t="shared" ref="B10:G10" si="1">B8-B9</f>
        <v>-61.800000000000004</v>
      </c>
      <c r="C10" s="17">
        <f t="shared" si="1"/>
        <v>-74.414870349953731</v>
      </c>
      <c r="D10" s="17">
        <f t="shared" si="1"/>
        <v>-12.614870349953726</v>
      </c>
      <c r="E10" s="17">
        <f t="shared" si="1"/>
        <v>-1.3914863551028147</v>
      </c>
      <c r="F10" s="17">
        <f t="shared" si="1"/>
        <v>-1.6431215178957084</v>
      </c>
      <c r="G10" s="17">
        <f t="shared" si="1"/>
        <v>-0.25163516279289366</v>
      </c>
    </row>
    <row r="11" spans="1:7" x14ac:dyDescent="0.2">
      <c r="A11" s="14" t="s">
        <v>14</v>
      </c>
      <c r="B11" s="15">
        <f>+B8+B5</f>
        <v>1333.1000000000001</v>
      </c>
      <c r="C11" s="19">
        <f>+C8+C5</f>
        <v>1348.5314999999998</v>
      </c>
      <c r="D11" s="15">
        <f>C11-B11</f>
        <v>15.431499999999687</v>
      </c>
      <c r="E11" s="15">
        <f>B11/B$15*100</f>
        <v>30.016026860640171</v>
      </c>
      <c r="F11" s="15">
        <f>C11/C$15*100</f>
        <v>29.776321786087124</v>
      </c>
      <c r="G11" s="15">
        <f>F11-E11</f>
        <v>-0.23970507455304713</v>
      </c>
    </row>
    <row r="12" spans="1:7" x14ac:dyDescent="0.2">
      <c r="A12" s="14" t="s">
        <v>15</v>
      </c>
      <c r="B12" s="15">
        <f>+B9+B6</f>
        <v>1381.4</v>
      </c>
      <c r="C12" s="19">
        <f>+C9+C6</f>
        <v>1394.8256353499539</v>
      </c>
      <c r="D12" s="15">
        <f>C12-B12</f>
        <v>13.425635349953836</v>
      </c>
      <c r="E12" s="15">
        <f>B12/B$15*100</f>
        <v>31.103547749822464</v>
      </c>
      <c r="F12" s="15">
        <f>C12/C$15*100</f>
        <v>30.798521913402581</v>
      </c>
      <c r="G12" s="15">
        <f>F12-E12</f>
        <v>-0.30502583641988323</v>
      </c>
    </row>
    <row r="13" spans="1:7" s="18" customFormat="1" x14ac:dyDescent="0.2">
      <c r="A13" s="6" t="s">
        <v>16</v>
      </c>
      <c r="B13" s="17">
        <f t="shared" ref="B13:G13" si="2">B11-B12</f>
        <v>-48.299999999999955</v>
      </c>
      <c r="C13" s="17">
        <f t="shared" si="2"/>
        <v>-46.294135349954104</v>
      </c>
      <c r="D13" s="17">
        <f t="shared" si="2"/>
        <v>2.0058646500458508</v>
      </c>
      <c r="E13" s="17">
        <f t="shared" si="2"/>
        <v>-1.0875208891822936</v>
      </c>
      <c r="F13" s="17">
        <f t="shared" si="2"/>
        <v>-1.0222001273154575</v>
      </c>
      <c r="G13" s="17">
        <f t="shared" si="2"/>
        <v>6.5320761866836108E-2</v>
      </c>
    </row>
    <row r="14" spans="1:7" hidden="1" outlineLevel="1" x14ac:dyDescent="0.2">
      <c r="A14" s="4" t="s">
        <v>17</v>
      </c>
      <c r="B14" s="5">
        <v>4441294</v>
      </c>
      <c r="C14" s="5">
        <v>4528872</v>
      </c>
      <c r="D14" s="5"/>
      <c r="E14" s="5"/>
      <c r="F14" s="5"/>
      <c r="G14" s="5"/>
    </row>
    <row r="15" spans="1:7" hidden="1" outlineLevel="1" x14ac:dyDescent="0.2">
      <c r="A15" s="6" t="s">
        <v>18</v>
      </c>
      <c r="B15" s="7">
        <f>B14/1000</f>
        <v>4441.2939999999999</v>
      </c>
      <c r="C15" s="7">
        <f>C14/1000</f>
        <v>4528.8720000000003</v>
      </c>
      <c r="D15" s="7"/>
      <c r="E15" s="7"/>
      <c r="F15" s="7"/>
      <c r="G15" s="7"/>
    </row>
    <row r="16" spans="1:7" ht="3" customHeight="1" collapsed="1" x14ac:dyDescent="0.2">
      <c r="A16" s="12"/>
      <c r="B16" s="13"/>
      <c r="C16" s="13"/>
      <c r="D16" s="13"/>
      <c r="E16" s="13"/>
      <c r="F16" s="13"/>
      <c r="G16" s="13"/>
    </row>
  </sheetData>
  <mergeCells count="2">
    <mergeCell ref="B2:D2"/>
    <mergeCell ref="E2:G2"/>
  </mergeCells>
  <pageMargins left="0.7" right="0.7" top="0.75" bottom="0.75" header="0.3" footer="0.3"/>
  <pageSetup paperSize="9" orientation="portrait" verticalDpi="0" r:id="rId1"/>
  <ignoredErrors>
    <ignoredError sqref="D7:G7 D10:G1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C93D1-9826-4EF0-B54E-01BE77720C24}">
  <dimension ref="A1:M36"/>
  <sheetViews>
    <sheetView topLeftCell="A2" workbookViewId="0">
      <selection activeCell="B10" sqref="B10"/>
    </sheetView>
  </sheetViews>
  <sheetFormatPr defaultColWidth="8.5703125" defaultRowHeight="15" x14ac:dyDescent="0.25"/>
  <cols>
    <col min="1" max="1" width="45.5703125" style="163" customWidth="1"/>
    <col min="2" max="3" width="10.5703125" style="163" customWidth="1"/>
    <col min="4" max="4" width="8.5703125" style="163"/>
    <col min="5" max="5" width="50.5703125" style="163" customWidth="1"/>
    <col min="6" max="16384" width="8.5703125" style="163"/>
  </cols>
  <sheetData>
    <row r="1" spans="1:13" hidden="1" x14ac:dyDescent="0.25">
      <c r="A1" s="8"/>
      <c r="B1" s="8"/>
      <c r="C1" s="8"/>
    </row>
    <row r="2" spans="1:13" s="164" customFormat="1" ht="24.75" x14ac:dyDescent="0.25">
      <c r="A2" s="31" t="s">
        <v>57</v>
      </c>
      <c r="B2" s="139" t="s">
        <v>21</v>
      </c>
      <c r="C2" s="139" t="s">
        <v>6</v>
      </c>
      <c r="D2" s="139" t="s">
        <v>436</v>
      </c>
      <c r="M2" s="69"/>
    </row>
    <row r="3" spans="1:13" ht="1.5" customHeight="1" x14ac:dyDescent="0.25">
      <c r="A3" s="8"/>
      <c r="B3" s="8"/>
      <c r="C3" s="8"/>
      <c r="G3" s="67"/>
      <c r="H3" s="67"/>
      <c r="I3" s="67"/>
      <c r="J3" s="67"/>
      <c r="K3" s="67"/>
      <c r="L3" s="67"/>
      <c r="M3" s="67"/>
    </row>
    <row r="4" spans="1:13" ht="15" customHeight="1" x14ac:dyDescent="0.25">
      <c r="A4" s="18" t="s">
        <v>437</v>
      </c>
      <c r="B4" s="135"/>
      <c r="C4" s="135"/>
      <c r="E4" s="18"/>
    </row>
    <row r="5" spans="1:13" ht="15" customHeight="1" x14ac:dyDescent="0.25">
      <c r="A5" s="14" t="s">
        <v>438</v>
      </c>
      <c r="B5" s="27">
        <v>24191.100000000002</v>
      </c>
      <c r="C5" s="67">
        <v>25779.599999999999</v>
      </c>
      <c r="D5" s="67">
        <v>1588.4999999999964</v>
      </c>
      <c r="E5" s="14"/>
      <c r="G5" s="26"/>
      <c r="H5" s="26"/>
      <c r="I5" s="67"/>
      <c r="J5" s="67"/>
      <c r="K5" s="67"/>
      <c r="L5" s="67"/>
      <c r="M5" s="67"/>
    </row>
    <row r="6" spans="1:13" x14ac:dyDescent="0.25">
      <c r="A6" s="14" t="s">
        <v>439</v>
      </c>
      <c r="B6" s="27">
        <v>16428.556947000001</v>
      </c>
      <c r="C6" s="67">
        <v>18433.333000000002</v>
      </c>
      <c r="D6" s="67">
        <v>2004.7760530000014</v>
      </c>
      <c r="E6" s="14"/>
      <c r="G6" s="26"/>
      <c r="H6" s="26"/>
      <c r="I6" s="67"/>
      <c r="J6" s="67"/>
      <c r="K6" s="67"/>
      <c r="L6" s="67"/>
      <c r="M6" s="67"/>
    </row>
    <row r="7" spans="1:13" x14ac:dyDescent="0.25">
      <c r="A7" s="14" t="s">
        <v>440</v>
      </c>
      <c r="B7" s="27">
        <v>97437.503246347231</v>
      </c>
      <c r="C7" s="67">
        <v>76433.040691470116</v>
      </c>
      <c r="D7" s="67">
        <v>-21004.462554877115</v>
      </c>
      <c r="E7" s="14"/>
      <c r="G7" s="26"/>
      <c r="H7" s="26"/>
      <c r="I7" s="67"/>
      <c r="J7" s="67"/>
      <c r="K7" s="67"/>
      <c r="L7" s="67"/>
      <c r="M7" s="67"/>
    </row>
    <row r="8" spans="1:13" x14ac:dyDescent="0.25">
      <c r="A8" s="14" t="s">
        <v>441</v>
      </c>
      <c r="B8" s="27">
        <v>108070.02685134724</v>
      </c>
      <c r="C8" s="67">
        <v>84465.458691470121</v>
      </c>
      <c r="D8" s="67">
        <v>-23604.568159877119</v>
      </c>
      <c r="E8" s="14"/>
      <c r="G8" s="26"/>
      <c r="H8" s="26"/>
      <c r="I8" s="67"/>
      <c r="J8" s="67"/>
      <c r="K8" s="67"/>
      <c r="L8" s="67"/>
      <c r="M8" s="67"/>
    </row>
    <row r="9" spans="1:13" x14ac:dyDescent="0.25">
      <c r="A9" s="14" t="s">
        <v>442</v>
      </c>
      <c r="B9" s="27">
        <v>11797.848285</v>
      </c>
      <c r="C9" s="67">
        <v>10375.257</v>
      </c>
      <c r="D9" s="67">
        <v>-1422.5912850000004</v>
      </c>
      <c r="E9" s="14"/>
      <c r="G9" s="26"/>
      <c r="H9" s="26"/>
      <c r="I9" s="67"/>
      <c r="J9" s="67"/>
      <c r="K9" s="67"/>
      <c r="L9" s="67"/>
      <c r="M9" s="67"/>
    </row>
    <row r="10" spans="1:13" x14ac:dyDescent="0.25">
      <c r="A10" s="16" t="s">
        <v>443</v>
      </c>
      <c r="B10" s="23">
        <v>-14667.828837000008</v>
      </c>
      <c r="C10" s="69">
        <v>-11061.408000000012</v>
      </c>
      <c r="D10" s="69">
        <v>3606.420836999996</v>
      </c>
      <c r="E10" s="16"/>
      <c r="G10" s="26"/>
      <c r="H10" s="26"/>
      <c r="I10" s="67"/>
      <c r="J10" s="67"/>
      <c r="K10" s="67"/>
      <c r="L10" s="67"/>
      <c r="M10" s="67"/>
    </row>
    <row r="11" spans="1:13" x14ac:dyDescent="0.25">
      <c r="A11" s="14" t="s">
        <v>444</v>
      </c>
      <c r="B11" s="27">
        <v>1651</v>
      </c>
      <c r="C11" s="67">
        <v>1703.5000000000002</v>
      </c>
      <c r="D11" s="67">
        <v>52.500000000000227</v>
      </c>
      <c r="E11" s="14"/>
      <c r="G11" s="67"/>
      <c r="H11" s="67"/>
      <c r="I11" s="67"/>
      <c r="J11" s="67"/>
      <c r="K11" s="67"/>
      <c r="L11" s="67"/>
      <c r="M11" s="67"/>
    </row>
    <row r="12" spans="1:13" x14ac:dyDescent="0.25">
      <c r="A12" s="14" t="s">
        <v>445</v>
      </c>
      <c r="B12" s="27">
        <v>110</v>
      </c>
      <c r="C12" s="67">
        <v>110</v>
      </c>
      <c r="D12" s="67">
        <v>0</v>
      </c>
      <c r="E12" s="14"/>
      <c r="G12" s="67"/>
      <c r="H12" s="67"/>
      <c r="I12" s="67"/>
      <c r="J12" s="67"/>
      <c r="K12" s="67"/>
      <c r="L12" s="67"/>
      <c r="M12" s="67"/>
    </row>
    <row r="13" spans="1:13" ht="15" customHeight="1" x14ac:dyDescent="0.25">
      <c r="A13" s="14" t="s">
        <v>446</v>
      </c>
      <c r="B13" s="27">
        <v>725.5</v>
      </c>
      <c r="C13" s="67">
        <v>792.3</v>
      </c>
      <c r="D13" s="67">
        <v>66.799999999999955</v>
      </c>
      <c r="E13" s="14"/>
      <c r="G13" s="67"/>
      <c r="H13" s="67"/>
      <c r="I13" s="67"/>
      <c r="J13" s="67"/>
      <c r="K13" s="67"/>
      <c r="L13" s="67"/>
      <c r="M13" s="67"/>
    </row>
    <row r="14" spans="1:13" ht="15" customHeight="1" x14ac:dyDescent="0.25">
      <c r="A14" s="16" t="s">
        <v>447</v>
      </c>
      <c r="B14" s="23">
        <v>-13632.328837000008</v>
      </c>
      <c r="C14" s="69">
        <v>-10040.208000000011</v>
      </c>
      <c r="D14" s="69">
        <v>3592.1208369999968</v>
      </c>
      <c r="E14" s="16"/>
      <c r="G14" s="67"/>
      <c r="H14" s="67"/>
      <c r="I14" s="67"/>
      <c r="J14" s="67"/>
      <c r="K14" s="67"/>
      <c r="L14" s="67"/>
      <c r="M14" s="67"/>
    </row>
    <row r="15" spans="1:13" x14ac:dyDescent="0.25">
      <c r="A15" s="18" t="s">
        <v>448</v>
      </c>
      <c r="B15" s="27"/>
      <c r="C15" s="67"/>
      <c r="D15" s="67"/>
      <c r="E15" s="18"/>
      <c r="J15" s="67"/>
      <c r="K15" s="67"/>
      <c r="L15" s="67"/>
      <c r="M15" s="67"/>
    </row>
    <row r="16" spans="1:13" x14ac:dyDescent="0.25">
      <c r="A16" s="14" t="s">
        <v>447</v>
      </c>
      <c r="B16" s="27">
        <v>-13632.328837000008</v>
      </c>
      <c r="C16" s="67">
        <v>-10040.208000000011</v>
      </c>
      <c r="D16" s="67">
        <v>3592.1208369999968</v>
      </c>
      <c r="E16" s="14"/>
      <c r="G16" s="67"/>
      <c r="H16" s="67"/>
    </row>
    <row r="17" spans="1:9" x14ac:dyDescent="0.25">
      <c r="A17" s="14" t="s">
        <v>449</v>
      </c>
      <c r="B17" s="27">
        <v>28066.838367000004</v>
      </c>
      <c r="C17" s="67">
        <v>2053.2929999999997</v>
      </c>
      <c r="D17" s="67">
        <v>-26013.545367000006</v>
      </c>
      <c r="E17" s="14"/>
      <c r="G17" s="67"/>
      <c r="H17" s="67"/>
    </row>
    <row r="18" spans="1:9" ht="15" customHeight="1" x14ac:dyDescent="0.25">
      <c r="A18" s="14" t="s">
        <v>450</v>
      </c>
      <c r="B18" s="27">
        <v>46.9</v>
      </c>
      <c r="C18" s="67">
        <v>740.4</v>
      </c>
      <c r="D18" s="67">
        <v>693.5</v>
      </c>
      <c r="E18" s="14"/>
      <c r="G18" s="67"/>
      <c r="H18" s="67"/>
    </row>
    <row r="19" spans="1:9" ht="15" customHeight="1" x14ac:dyDescent="0.25">
      <c r="A19" s="16" t="s">
        <v>116</v>
      </c>
      <c r="B19" s="23">
        <v>14481.409529999995</v>
      </c>
      <c r="C19" s="69">
        <v>-7246.5150000000122</v>
      </c>
      <c r="D19" s="69">
        <v>-21727.924530000008</v>
      </c>
      <c r="E19" s="16"/>
    </row>
    <row r="20" spans="1:9" x14ac:dyDescent="0.25">
      <c r="A20" s="14" t="s">
        <v>120</v>
      </c>
      <c r="B20" s="27">
        <v>30142</v>
      </c>
      <c r="C20" s="67">
        <v>37961.599999999999</v>
      </c>
      <c r="D20" s="67">
        <v>7819.5999999999985</v>
      </c>
      <c r="E20" s="14"/>
      <c r="G20" s="67"/>
      <c r="H20" s="67"/>
      <c r="I20" s="67"/>
    </row>
    <row r="21" spans="1:9" x14ac:dyDescent="0.25">
      <c r="A21" s="14" t="s">
        <v>451</v>
      </c>
      <c r="B21" s="27">
        <v>42683.010367999857</v>
      </c>
      <c r="C21" s="67">
        <v>39813.889000000003</v>
      </c>
      <c r="D21" s="67">
        <v>-2869.1213679998546</v>
      </c>
      <c r="E21" s="14"/>
      <c r="G21" s="67"/>
      <c r="H21" s="67"/>
    </row>
    <row r="22" spans="1:9" ht="15" customHeight="1" x14ac:dyDescent="0.25">
      <c r="A22" s="14" t="s">
        <v>452</v>
      </c>
      <c r="B22" s="27">
        <v>1004.5</v>
      </c>
      <c r="C22" s="67">
        <v>-995.49999999999977</v>
      </c>
      <c r="D22" s="67">
        <v>-1999.9999999999998</v>
      </c>
      <c r="E22" s="14"/>
      <c r="G22" s="67"/>
      <c r="H22" s="67"/>
    </row>
    <row r="23" spans="1:9" ht="15" customHeight="1" x14ac:dyDescent="0.25">
      <c r="A23" s="14" t="s">
        <v>453</v>
      </c>
      <c r="B23" s="27">
        <v>0</v>
      </c>
      <c r="C23" s="67">
        <v>300</v>
      </c>
      <c r="D23" s="67">
        <v>300</v>
      </c>
      <c r="E23" s="14"/>
      <c r="G23" s="67"/>
      <c r="H23" s="67"/>
    </row>
    <row r="24" spans="1:9" ht="15" customHeight="1" x14ac:dyDescent="0.25">
      <c r="A24" s="14" t="s">
        <v>454</v>
      </c>
      <c r="B24" s="27">
        <v>11181.31261279653</v>
      </c>
      <c r="C24" s="67">
        <v>51720.43345261705</v>
      </c>
      <c r="D24" s="67">
        <v>40539.12083982052</v>
      </c>
      <c r="E24" s="14"/>
      <c r="G24" s="67"/>
      <c r="H24" s="67"/>
    </row>
    <row r="25" spans="1:9" ht="15" customHeight="1" x14ac:dyDescent="0.25">
      <c r="A25" s="16" t="s">
        <v>455</v>
      </c>
      <c r="B25" s="23">
        <v>24726.822980796387</v>
      </c>
      <c r="C25" s="69">
        <v>52877.222452617054</v>
      </c>
      <c r="D25" s="69">
        <v>28150.399471820667</v>
      </c>
      <c r="E25" s="16"/>
    </row>
    <row r="26" spans="1:9" s="164" customFormat="1" x14ac:dyDescent="0.25">
      <c r="A26" s="14" t="s">
        <v>456</v>
      </c>
      <c r="B26" s="27">
        <v>18200</v>
      </c>
      <c r="C26" s="67">
        <v>23000</v>
      </c>
      <c r="D26" s="67">
        <v>4800</v>
      </c>
      <c r="E26" s="14"/>
    </row>
    <row r="27" spans="1:9" x14ac:dyDescent="0.25">
      <c r="A27" s="14" t="s">
        <v>457</v>
      </c>
      <c r="B27" s="27">
        <v>95123.501897589202</v>
      </c>
      <c r="C27" s="67">
        <v>82888.350135265209</v>
      </c>
      <c r="D27" s="67">
        <v>-12235.151762323992</v>
      </c>
      <c r="E27" s="14"/>
    </row>
    <row r="28" spans="1:9" x14ac:dyDescent="0.25">
      <c r="A28" s="14" t="s">
        <v>458</v>
      </c>
      <c r="B28" s="27">
        <v>0</v>
      </c>
      <c r="C28" s="67">
        <v>0</v>
      </c>
      <c r="D28" s="67">
        <v>0</v>
      </c>
      <c r="E28" s="14"/>
    </row>
    <row r="29" spans="1:9" x14ac:dyDescent="0.25">
      <c r="A29" s="14" t="s">
        <v>459</v>
      </c>
      <c r="B29" s="27">
        <v>0</v>
      </c>
      <c r="C29" s="67">
        <v>0</v>
      </c>
      <c r="D29" s="67">
        <v>0</v>
      </c>
      <c r="E29" s="14"/>
    </row>
    <row r="30" spans="1:9" x14ac:dyDescent="0.25">
      <c r="A30" s="14" t="s">
        <v>460</v>
      </c>
      <c r="B30" s="27">
        <v>10760</v>
      </c>
      <c r="C30" s="67">
        <v>13690.9</v>
      </c>
      <c r="D30" s="67">
        <v>2930.8999999999996</v>
      </c>
      <c r="E30" s="14"/>
    </row>
    <row r="31" spans="1:9" x14ac:dyDescent="0.25">
      <c r="A31" s="16" t="s">
        <v>134</v>
      </c>
      <c r="B31" s="23">
        <v>-87683.501897589202</v>
      </c>
      <c r="C31" s="69">
        <v>-73579.250135265203</v>
      </c>
      <c r="D31" s="69">
        <v>14104.251762323998</v>
      </c>
      <c r="E31" s="165"/>
    </row>
    <row r="32" spans="1:9" x14ac:dyDescent="0.25">
      <c r="A32" s="16" t="s">
        <v>135</v>
      </c>
      <c r="B32" s="23">
        <v>-48475.269386792817</v>
      </c>
      <c r="C32" s="69">
        <v>-27948.542682648163</v>
      </c>
      <c r="D32" s="69">
        <v>20526.726704144654</v>
      </c>
      <c r="E32" s="16"/>
    </row>
    <row r="33" spans="1:5" x14ac:dyDescent="0.25">
      <c r="A33" s="14" t="s">
        <v>461</v>
      </c>
      <c r="B33" s="27">
        <v>64624.641005999998</v>
      </c>
      <c r="C33" s="67">
        <v>16149.371619207181</v>
      </c>
      <c r="D33" s="67">
        <v>-48475.269386792817</v>
      </c>
      <c r="E33" s="14"/>
    </row>
    <row r="34" spans="1:5" x14ac:dyDescent="0.25">
      <c r="A34" s="14" t="s">
        <v>462</v>
      </c>
      <c r="B34" s="27">
        <v>16149.371619207181</v>
      </c>
      <c r="C34" s="67">
        <v>-11799.171063440983</v>
      </c>
      <c r="D34" s="67">
        <v>-27948.542682648163</v>
      </c>
      <c r="E34" s="14"/>
    </row>
    <row r="35" spans="1:5" ht="0.75" customHeight="1" x14ac:dyDescent="0.25">
      <c r="A35" s="12"/>
      <c r="B35" s="166"/>
      <c r="C35" s="166"/>
      <c r="D35" s="166"/>
    </row>
    <row r="36" spans="1:5" x14ac:dyDescent="0.25">
      <c r="C36" s="16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05309-7033-4704-9515-B0309247627A}">
  <dimension ref="A1:N26"/>
  <sheetViews>
    <sheetView topLeftCell="A2" workbookViewId="0">
      <selection activeCell="H15" sqref="H15"/>
    </sheetView>
  </sheetViews>
  <sheetFormatPr defaultColWidth="9.140625" defaultRowHeight="12.75" x14ac:dyDescent="0.2"/>
  <cols>
    <col min="1" max="1" width="26.140625" style="63" customWidth="1"/>
    <col min="2" max="3" width="6.85546875" style="63" customWidth="1"/>
    <col min="4" max="5" width="6.7109375" style="63" customWidth="1"/>
    <col min="6" max="6" width="6.5703125" style="63" customWidth="1"/>
    <col min="7" max="7" width="6.5703125" style="63" hidden="1" customWidth="1"/>
    <col min="8" max="8" width="8.5703125" style="63" customWidth="1"/>
    <col min="9" max="12" width="9.140625" style="63"/>
    <col min="13" max="13" width="32.28515625" style="63" customWidth="1"/>
    <col min="14" max="16384" width="9.140625" style="63"/>
  </cols>
  <sheetData>
    <row r="1" spans="1:14" hidden="1" x14ac:dyDescent="0.2">
      <c r="A1" s="66"/>
      <c r="B1" s="66"/>
      <c r="C1" s="66"/>
      <c r="D1" s="66"/>
      <c r="E1" s="66"/>
      <c r="F1" s="66"/>
      <c r="G1" s="66"/>
      <c r="H1" s="66"/>
    </row>
    <row r="2" spans="1:14" ht="36" x14ac:dyDescent="0.2">
      <c r="A2" s="31" t="s">
        <v>414</v>
      </c>
      <c r="B2" s="139" t="s">
        <v>415</v>
      </c>
      <c r="C2" s="139" t="s">
        <v>416</v>
      </c>
      <c r="D2" s="139" t="s">
        <v>417</v>
      </c>
      <c r="E2" s="139" t="s">
        <v>418</v>
      </c>
      <c r="F2" s="139" t="s">
        <v>419</v>
      </c>
      <c r="G2" s="139" t="s">
        <v>420</v>
      </c>
      <c r="H2" s="139" t="s">
        <v>425</v>
      </c>
    </row>
    <row r="3" spans="1:14" ht="1.5" customHeight="1" x14ac:dyDescent="0.2">
      <c r="A3" s="8"/>
      <c r="B3" s="8"/>
      <c r="C3" s="8"/>
      <c r="D3" s="8"/>
      <c r="E3" s="8"/>
      <c r="F3" s="8"/>
      <c r="G3" s="8"/>
      <c r="H3" s="8"/>
    </row>
    <row r="4" spans="1:14" x14ac:dyDescent="0.2">
      <c r="A4" s="14" t="s">
        <v>158</v>
      </c>
      <c r="B4" s="99">
        <v>1</v>
      </c>
      <c r="C4" s="27">
        <v>15004</v>
      </c>
      <c r="D4" s="27">
        <v>6573</v>
      </c>
      <c r="E4" s="27">
        <v>21577</v>
      </c>
      <c r="F4" s="180">
        <v>166</v>
      </c>
      <c r="G4" s="181" t="s">
        <v>424</v>
      </c>
      <c r="H4" s="180">
        <v>0</v>
      </c>
      <c r="K4" s="102"/>
      <c r="M4" s="14"/>
      <c r="N4" s="9"/>
    </row>
    <row r="5" spans="1:14" x14ac:dyDescent="0.2">
      <c r="A5" s="14" t="s">
        <v>491</v>
      </c>
      <c r="B5" s="99">
        <v>1</v>
      </c>
      <c r="C5" s="27">
        <v>-39</v>
      </c>
      <c r="D5" s="27">
        <v>56</v>
      </c>
      <c r="E5" s="27">
        <v>17</v>
      </c>
      <c r="F5" s="27">
        <v>2</v>
      </c>
      <c r="G5" s="181" t="s">
        <v>424</v>
      </c>
      <c r="H5" s="27">
        <v>-1</v>
      </c>
      <c r="K5" s="103"/>
      <c r="M5" s="14"/>
      <c r="N5" s="9"/>
    </row>
    <row r="6" spans="1:14" x14ac:dyDescent="0.2">
      <c r="A6" s="14" t="s">
        <v>404</v>
      </c>
      <c r="B6" s="99">
        <v>1</v>
      </c>
      <c r="C6" s="27">
        <v>-4629</v>
      </c>
      <c r="D6" s="27">
        <v>46399</v>
      </c>
      <c r="E6" s="27">
        <v>41770</v>
      </c>
      <c r="F6" s="27">
        <v>2908</v>
      </c>
      <c r="G6" s="181"/>
      <c r="H6" s="27">
        <v>-4639</v>
      </c>
      <c r="K6" s="103"/>
      <c r="M6" s="14"/>
      <c r="N6" s="9"/>
    </row>
    <row r="7" spans="1:14" x14ac:dyDescent="0.2">
      <c r="A7" s="14" t="s">
        <v>160</v>
      </c>
      <c r="B7" s="99">
        <v>1</v>
      </c>
      <c r="C7" s="27">
        <v>45</v>
      </c>
      <c r="D7" s="27">
        <v>5</v>
      </c>
      <c r="E7" s="27">
        <v>50</v>
      </c>
      <c r="F7" s="27">
        <v>0</v>
      </c>
      <c r="G7" s="181"/>
      <c r="H7" s="27">
        <v>-5</v>
      </c>
      <c r="K7" s="103"/>
      <c r="M7" s="14"/>
      <c r="N7" s="9"/>
    </row>
    <row r="8" spans="1:14" x14ac:dyDescent="0.2">
      <c r="A8" s="14" t="s">
        <v>407</v>
      </c>
      <c r="B8" s="99">
        <v>0.54</v>
      </c>
      <c r="C8" s="27">
        <v>-2942</v>
      </c>
      <c r="D8" s="27">
        <v>22853</v>
      </c>
      <c r="E8" s="27">
        <v>19911</v>
      </c>
      <c r="F8" s="27">
        <v>3670</v>
      </c>
      <c r="G8" s="27">
        <v>1782.4569999999999</v>
      </c>
      <c r="H8" s="27">
        <v>-1459</v>
      </c>
      <c r="M8" s="14"/>
      <c r="N8" s="9"/>
    </row>
    <row r="9" spans="1:14" x14ac:dyDescent="0.2">
      <c r="A9" s="14" t="s">
        <v>409</v>
      </c>
      <c r="B9" s="99">
        <v>0.50800000000000001</v>
      </c>
      <c r="C9" s="27">
        <v>204</v>
      </c>
      <c r="D9" s="27">
        <v>26</v>
      </c>
      <c r="E9" s="27">
        <v>230</v>
      </c>
      <c r="F9" s="27">
        <v>196</v>
      </c>
      <c r="G9" s="27">
        <v>188.44200000000001</v>
      </c>
      <c r="H9" s="27">
        <v>-7</v>
      </c>
      <c r="M9" s="14"/>
      <c r="N9" s="9"/>
    </row>
    <row r="10" spans="1:14" x14ac:dyDescent="0.2">
      <c r="A10" s="14" t="s">
        <v>411</v>
      </c>
      <c r="B10" s="99">
        <v>0.878</v>
      </c>
      <c r="C10" s="27">
        <v>3813</v>
      </c>
      <c r="D10" s="27">
        <v>5634</v>
      </c>
      <c r="E10" s="27">
        <v>9447</v>
      </c>
      <c r="F10" s="27">
        <v>1780</v>
      </c>
      <c r="G10" s="27">
        <v>532</v>
      </c>
      <c r="H10" s="27">
        <v>674</v>
      </c>
      <c r="M10" s="14"/>
      <c r="N10" s="9"/>
    </row>
    <row r="11" spans="1:14" x14ac:dyDescent="0.2">
      <c r="A11" s="14" t="s">
        <v>391</v>
      </c>
      <c r="B11" s="99">
        <v>1</v>
      </c>
      <c r="C11" s="27">
        <v>30</v>
      </c>
      <c r="D11" s="27">
        <v>7</v>
      </c>
      <c r="E11" s="27">
        <v>37</v>
      </c>
      <c r="F11" s="27">
        <v>5</v>
      </c>
      <c r="G11" s="27">
        <v>8.2840000000000007</v>
      </c>
      <c r="H11" s="180">
        <v>0</v>
      </c>
      <c r="M11" s="14"/>
      <c r="N11" s="9"/>
    </row>
    <row r="12" spans="1:14" x14ac:dyDescent="0.2">
      <c r="A12" s="14" t="s">
        <v>394</v>
      </c>
      <c r="B12" s="99">
        <v>1</v>
      </c>
      <c r="C12" s="27">
        <v>-40</v>
      </c>
      <c r="D12" s="27">
        <v>278</v>
      </c>
      <c r="E12" s="27">
        <v>239</v>
      </c>
      <c r="F12" s="27">
        <v>1593</v>
      </c>
      <c r="G12" s="27">
        <v>1472</v>
      </c>
      <c r="H12" s="27">
        <v>-29</v>
      </c>
      <c r="M12" s="14"/>
      <c r="N12" s="9"/>
    </row>
    <row r="13" spans="1:14" x14ac:dyDescent="0.2">
      <c r="A13" s="14" t="s">
        <v>395</v>
      </c>
      <c r="B13" s="99">
        <v>1</v>
      </c>
      <c r="C13" s="27">
        <v>20</v>
      </c>
      <c r="D13" s="27">
        <v>2910</v>
      </c>
      <c r="E13" s="27">
        <v>2930</v>
      </c>
      <c r="F13" s="180">
        <v>0</v>
      </c>
      <c r="G13" s="27">
        <v>5025</v>
      </c>
      <c r="H13" s="180">
        <v>0</v>
      </c>
      <c r="M13" s="14"/>
      <c r="N13" s="9"/>
    </row>
    <row r="14" spans="1:14" x14ac:dyDescent="0.2">
      <c r="A14" s="182" t="s">
        <v>492</v>
      </c>
      <c r="B14" s="99">
        <v>0.94</v>
      </c>
      <c r="C14" s="27">
        <v>27</v>
      </c>
      <c r="D14" s="27">
        <v>28</v>
      </c>
      <c r="E14" s="27">
        <v>54</v>
      </c>
      <c r="F14" s="27">
        <v>100</v>
      </c>
      <c r="G14" s="27">
        <v>87.843000000000004</v>
      </c>
      <c r="H14" s="27">
        <v>-6</v>
      </c>
      <c r="M14" s="54"/>
      <c r="N14" s="9"/>
    </row>
    <row r="15" spans="1:14" x14ac:dyDescent="0.2">
      <c r="A15" s="14" t="s">
        <v>397</v>
      </c>
      <c r="B15" s="99">
        <v>1</v>
      </c>
      <c r="C15" s="27">
        <v>1804</v>
      </c>
      <c r="D15" s="27">
        <v>7182</v>
      </c>
      <c r="E15" s="27">
        <v>8986</v>
      </c>
      <c r="F15" s="27">
        <v>7909</v>
      </c>
      <c r="G15" s="27">
        <v>7015</v>
      </c>
      <c r="H15" s="27">
        <v>-164</v>
      </c>
      <c r="M15" s="54"/>
      <c r="N15" s="9"/>
    </row>
    <row r="16" spans="1:14" x14ac:dyDescent="0.2">
      <c r="A16" s="14" t="s">
        <v>399</v>
      </c>
      <c r="B16" s="99">
        <v>0.54</v>
      </c>
      <c r="C16" s="27">
        <v>29</v>
      </c>
      <c r="D16" s="27">
        <v>0</v>
      </c>
      <c r="E16" s="27">
        <v>29</v>
      </c>
      <c r="F16" s="27">
        <v>0</v>
      </c>
      <c r="G16" s="27">
        <v>7.2549999999999999</v>
      </c>
      <c r="H16" s="27">
        <v>-7</v>
      </c>
      <c r="M16" s="54"/>
      <c r="N16" s="9"/>
    </row>
    <row r="17" spans="1:14" x14ac:dyDescent="0.2">
      <c r="A17" s="14" t="s">
        <v>401</v>
      </c>
      <c r="B17" s="99">
        <v>1</v>
      </c>
      <c r="C17" s="27">
        <v>103</v>
      </c>
      <c r="D17" s="27">
        <v>16</v>
      </c>
      <c r="E17" s="27">
        <v>119</v>
      </c>
      <c r="F17" s="27">
        <v>30</v>
      </c>
      <c r="G17" s="27">
        <v>25.32</v>
      </c>
      <c r="H17" s="27">
        <v>2</v>
      </c>
      <c r="M17" s="54"/>
      <c r="N17" s="9"/>
    </row>
    <row r="18" spans="1:14" x14ac:dyDescent="0.2">
      <c r="A18" s="14" t="s">
        <v>403</v>
      </c>
      <c r="B18" s="99">
        <v>1</v>
      </c>
      <c r="C18" s="27">
        <v>229</v>
      </c>
      <c r="D18" s="27">
        <v>255</v>
      </c>
      <c r="E18" s="27">
        <v>484</v>
      </c>
      <c r="F18" s="27">
        <v>418</v>
      </c>
      <c r="G18" s="27">
        <v>174.57740999999999</v>
      </c>
      <c r="H18" s="27">
        <v>14</v>
      </c>
      <c r="M18" s="54"/>
      <c r="N18" s="9"/>
    </row>
    <row r="19" spans="1:14" x14ac:dyDescent="0.2">
      <c r="A19" s="14" t="s">
        <v>493</v>
      </c>
      <c r="B19" s="99">
        <v>0.94599999999999995</v>
      </c>
      <c r="C19" s="27">
        <v>5569</v>
      </c>
      <c r="D19" s="27">
        <v>8518</v>
      </c>
      <c r="E19" s="27">
        <v>14087</v>
      </c>
      <c r="F19" s="27">
        <v>866</v>
      </c>
      <c r="G19" s="27">
        <v>642</v>
      </c>
      <c r="H19" s="27">
        <v>157</v>
      </c>
      <c r="M19" s="54"/>
      <c r="N19" s="9"/>
    </row>
    <row r="20" spans="1:14" x14ac:dyDescent="0.2">
      <c r="A20" s="14" t="s">
        <v>408</v>
      </c>
      <c r="B20" s="99">
        <v>0.53</v>
      </c>
      <c r="C20" s="27">
        <v>143</v>
      </c>
      <c r="D20" s="27">
        <v>34</v>
      </c>
      <c r="E20" s="27">
        <v>178</v>
      </c>
      <c r="F20" s="27">
        <v>18</v>
      </c>
      <c r="G20" s="27">
        <v>18.786000000000001</v>
      </c>
      <c r="H20" s="27">
        <v>-6</v>
      </c>
      <c r="M20" s="54"/>
      <c r="N20" s="9"/>
    </row>
    <row r="21" spans="1:14" x14ac:dyDescent="0.2">
      <c r="A21" s="14" t="s">
        <v>494</v>
      </c>
      <c r="B21" s="99">
        <v>1</v>
      </c>
      <c r="C21" s="27">
        <v>1269</v>
      </c>
      <c r="D21" s="27">
        <v>203</v>
      </c>
      <c r="E21" s="27">
        <v>1472</v>
      </c>
      <c r="F21" s="27">
        <v>57</v>
      </c>
      <c r="G21" s="27">
        <v>282.71100000000001</v>
      </c>
      <c r="H21" s="27">
        <v>-381</v>
      </c>
      <c r="M21" s="54"/>
      <c r="N21" s="9"/>
    </row>
    <row r="22" spans="1:14" x14ac:dyDescent="0.2">
      <c r="A22" s="14" t="s">
        <v>412</v>
      </c>
      <c r="B22" s="99">
        <v>1</v>
      </c>
      <c r="C22" s="27">
        <v>1246</v>
      </c>
      <c r="D22" s="27">
        <v>570</v>
      </c>
      <c r="E22" s="27">
        <v>1816</v>
      </c>
      <c r="F22" s="27">
        <v>400</v>
      </c>
      <c r="G22" s="27">
        <v>250.459</v>
      </c>
      <c r="H22" s="27">
        <v>122</v>
      </c>
      <c r="I22" s="183"/>
      <c r="M22" s="54"/>
      <c r="N22" s="9"/>
    </row>
    <row r="23" spans="1:14" x14ac:dyDescent="0.2">
      <c r="A23" s="16" t="s">
        <v>111</v>
      </c>
      <c r="B23" s="70"/>
      <c r="C23" s="23">
        <v>21885</v>
      </c>
      <c r="D23" s="23">
        <v>101547</v>
      </c>
      <c r="E23" s="23">
        <v>123433</v>
      </c>
      <c r="F23" s="23">
        <v>20118</v>
      </c>
      <c r="G23" s="23">
        <v>17512.134409999999</v>
      </c>
      <c r="H23" s="23">
        <v>-5735</v>
      </c>
      <c r="M23" s="54"/>
      <c r="N23" s="9"/>
    </row>
    <row r="24" spans="1:14" ht="0.75" customHeight="1" x14ac:dyDescent="0.2">
      <c r="A24" s="151"/>
      <c r="B24" s="151"/>
      <c r="C24" s="151"/>
      <c r="D24" s="151"/>
      <c r="E24" s="151"/>
      <c r="F24" s="151"/>
      <c r="G24" s="151"/>
      <c r="H24" s="151"/>
    </row>
    <row r="25" spans="1:14" x14ac:dyDescent="0.2">
      <c r="M25" s="54"/>
      <c r="N25" s="9"/>
    </row>
    <row r="26" spans="1:14" x14ac:dyDescent="0.2">
      <c r="A26" s="14"/>
      <c r="B26" s="99"/>
      <c r="C26" s="27"/>
      <c r="D26" s="27"/>
      <c r="E26" s="27"/>
      <c r="F26" s="27"/>
      <c r="G26" s="27"/>
      <c r="H26" s="27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8F34-51A0-4559-8970-9A0AF178AD85}">
  <dimension ref="A1:N36"/>
  <sheetViews>
    <sheetView topLeftCell="A2" workbookViewId="0">
      <selection activeCell="D31" sqref="D31"/>
    </sheetView>
  </sheetViews>
  <sheetFormatPr defaultColWidth="8.7109375" defaultRowHeight="15" x14ac:dyDescent="0.25"/>
  <cols>
    <col min="1" max="1" width="45.5703125" style="163" customWidth="1"/>
    <col min="2" max="3" width="10.7109375" style="163" customWidth="1"/>
    <col min="4" max="16384" width="8.7109375" style="163"/>
  </cols>
  <sheetData>
    <row r="1" spans="1:14" hidden="1" x14ac:dyDescent="0.25">
      <c r="A1" s="8"/>
      <c r="B1" s="8"/>
      <c r="C1" s="8"/>
    </row>
    <row r="2" spans="1:14" s="164" customFormat="1" ht="24.75" x14ac:dyDescent="0.25">
      <c r="A2" s="31" t="s">
        <v>57</v>
      </c>
      <c r="B2" s="139" t="s">
        <v>21</v>
      </c>
      <c r="C2" s="139" t="s">
        <v>6</v>
      </c>
      <c r="D2" s="139" t="s">
        <v>436</v>
      </c>
      <c r="N2" s="69"/>
    </row>
    <row r="3" spans="1:14" ht="3" customHeight="1" x14ac:dyDescent="0.25">
      <c r="A3" s="8"/>
      <c r="B3" s="8"/>
      <c r="C3" s="8"/>
      <c r="H3" s="67"/>
      <c r="I3" s="67"/>
      <c r="J3" s="67"/>
      <c r="K3" s="67"/>
      <c r="L3" s="67"/>
      <c r="M3" s="67"/>
      <c r="N3" s="67"/>
    </row>
    <row r="4" spans="1:14" ht="15" customHeight="1" x14ac:dyDescent="0.25">
      <c r="A4" s="18" t="s">
        <v>437</v>
      </c>
      <c r="D4" s="67"/>
      <c r="K4" s="67"/>
      <c r="L4" s="67"/>
      <c r="M4" s="67"/>
      <c r="N4" s="67"/>
    </row>
    <row r="5" spans="1:14" x14ac:dyDescent="0.25">
      <c r="A5" s="14" t="s">
        <v>438</v>
      </c>
      <c r="B5" s="27">
        <v>21616.385797132232</v>
      </c>
      <c r="C5" s="27">
        <v>22299.276061961151</v>
      </c>
      <c r="D5" s="27">
        <v>682.89026482891859</v>
      </c>
      <c r="H5" s="26"/>
      <c r="I5" s="26"/>
      <c r="J5" s="67"/>
      <c r="K5" s="67"/>
      <c r="L5" s="67"/>
      <c r="M5" s="67"/>
      <c r="N5" s="67"/>
    </row>
    <row r="6" spans="1:14" x14ac:dyDescent="0.25">
      <c r="A6" s="14" t="s">
        <v>439</v>
      </c>
      <c r="B6" s="27">
        <v>35031.971009028144</v>
      </c>
      <c r="C6" s="27">
        <v>40674.118155071505</v>
      </c>
      <c r="D6" s="27">
        <v>5642.1471460433604</v>
      </c>
      <c r="H6" s="26"/>
      <c r="I6" s="26"/>
      <c r="J6" s="67"/>
      <c r="K6" s="67"/>
      <c r="L6" s="67"/>
      <c r="M6" s="67"/>
      <c r="N6" s="67"/>
    </row>
    <row r="7" spans="1:14" x14ac:dyDescent="0.25">
      <c r="A7" s="14" t="s">
        <v>470</v>
      </c>
      <c r="B7" s="27">
        <v>-7700.9193106744551</v>
      </c>
      <c r="C7" s="27">
        <v>-8110.4217844613959</v>
      </c>
      <c r="D7" s="27">
        <v>-409.50247378694075</v>
      </c>
      <c r="H7" s="26"/>
      <c r="I7" s="26"/>
      <c r="J7" s="67"/>
      <c r="K7" s="67"/>
      <c r="L7" s="67"/>
      <c r="M7" s="67"/>
      <c r="N7" s="67"/>
    </row>
    <row r="8" spans="1:14" x14ac:dyDescent="0.25">
      <c r="A8" s="14" t="s">
        <v>44</v>
      </c>
      <c r="B8" s="27">
        <v>1325.401050982475</v>
      </c>
      <c r="C8" s="27">
        <v>1396.64618362188</v>
      </c>
      <c r="D8" s="27">
        <v>71.245132639405028</v>
      </c>
      <c r="H8" s="26"/>
      <c r="I8" s="26"/>
      <c r="J8" s="67"/>
      <c r="K8" s="67"/>
      <c r="L8" s="67"/>
      <c r="M8" s="67"/>
      <c r="N8" s="67"/>
    </row>
    <row r="9" spans="1:14" x14ac:dyDescent="0.25">
      <c r="A9" s="16" t="s">
        <v>443</v>
      </c>
      <c r="B9" s="23">
        <v>-22441.905573552842</v>
      </c>
      <c r="C9" s="23">
        <v>-27881.91006119363</v>
      </c>
      <c r="D9" s="23">
        <v>-5440.0044876407883</v>
      </c>
      <c r="H9" s="26"/>
      <c r="I9" s="26"/>
      <c r="J9" s="67"/>
      <c r="K9" s="67"/>
      <c r="L9" s="67"/>
      <c r="M9" s="67"/>
      <c r="N9" s="67"/>
    </row>
    <row r="10" spans="1:14" x14ac:dyDescent="0.25">
      <c r="A10" s="14" t="s">
        <v>444</v>
      </c>
      <c r="B10" s="27">
        <v>21774.848000000002</v>
      </c>
      <c r="C10" s="27">
        <v>26683.908820000001</v>
      </c>
      <c r="D10" s="27">
        <v>4909.0608199999988</v>
      </c>
      <c r="H10" s="67"/>
      <c r="I10" s="67"/>
      <c r="J10" s="67"/>
      <c r="K10" s="67"/>
      <c r="L10" s="67"/>
      <c r="M10" s="67"/>
      <c r="N10" s="67"/>
    </row>
    <row r="11" spans="1:14" x14ac:dyDescent="0.25">
      <c r="A11" s="14" t="s">
        <v>445</v>
      </c>
      <c r="B11" s="27">
        <v>1813.6489410515137</v>
      </c>
      <c r="C11" s="27">
        <v>1950.1291226872013</v>
      </c>
      <c r="D11" s="27">
        <v>136.48018163568759</v>
      </c>
      <c r="H11" s="67"/>
      <c r="I11" s="67"/>
      <c r="J11" s="67"/>
      <c r="K11" s="67"/>
      <c r="L11" s="67"/>
      <c r="M11" s="67"/>
      <c r="N11" s="67"/>
    </row>
    <row r="12" spans="1:14" x14ac:dyDescent="0.25">
      <c r="A12" s="14" t="s">
        <v>496</v>
      </c>
      <c r="B12" s="27">
        <v>206.10484779607015</v>
      </c>
      <c r="C12" s="27">
        <v>217.37371414551245</v>
      </c>
      <c r="D12" s="27">
        <v>11.268866349442305</v>
      </c>
      <c r="H12" s="67"/>
      <c r="I12" s="67"/>
      <c r="J12" s="67"/>
      <c r="K12" s="67"/>
      <c r="L12" s="67"/>
      <c r="M12" s="67"/>
      <c r="N12" s="67"/>
    </row>
    <row r="13" spans="1:14" x14ac:dyDescent="0.25">
      <c r="A13" s="16" t="s">
        <v>447</v>
      </c>
      <c r="B13" s="23">
        <v>940.48651970260357</v>
      </c>
      <c r="C13" s="23">
        <v>534.75416734805935</v>
      </c>
      <c r="D13" s="23">
        <v>-405.73235235454422</v>
      </c>
      <c r="H13" s="67"/>
      <c r="I13" s="67"/>
      <c r="J13" s="67"/>
      <c r="K13" s="67"/>
      <c r="L13" s="67"/>
      <c r="M13" s="67"/>
      <c r="N13" s="67"/>
    </row>
    <row r="14" spans="1:14" x14ac:dyDescent="0.25">
      <c r="A14" s="18" t="s">
        <v>448</v>
      </c>
      <c r="D14" s="27"/>
      <c r="K14" s="67"/>
      <c r="L14" s="67"/>
      <c r="M14" s="67"/>
      <c r="N14" s="67"/>
    </row>
    <row r="15" spans="1:14" x14ac:dyDescent="0.25">
      <c r="A15" s="14" t="s">
        <v>447</v>
      </c>
      <c r="B15" s="27">
        <v>558.87841529474156</v>
      </c>
      <c r="C15" s="27">
        <v>885.26581163909043</v>
      </c>
      <c r="D15" s="27">
        <v>326.38739634434887</v>
      </c>
      <c r="G15" s="67"/>
      <c r="H15" s="67"/>
      <c r="I15" s="67"/>
    </row>
    <row r="16" spans="1:14" x14ac:dyDescent="0.25">
      <c r="A16" s="14" t="s">
        <v>449</v>
      </c>
      <c r="B16" s="27">
        <v>1978.1790069038768</v>
      </c>
      <c r="C16" s="27">
        <v>1702.2967344115068</v>
      </c>
      <c r="D16" s="27">
        <v>-275.88227249237002</v>
      </c>
      <c r="G16" s="67"/>
      <c r="H16" s="67"/>
      <c r="I16" s="67"/>
    </row>
    <row r="17" spans="1:10" x14ac:dyDescent="0.25">
      <c r="A17" s="14" t="s">
        <v>450</v>
      </c>
      <c r="B17" s="27">
        <v>-1116.5137095061075</v>
      </c>
      <c r="C17" s="27">
        <v>-246.05412207116302</v>
      </c>
      <c r="D17" s="27">
        <v>870.45958743494452</v>
      </c>
      <c r="G17" s="67"/>
      <c r="H17" s="67"/>
      <c r="I17" s="67"/>
    </row>
    <row r="18" spans="1:10" x14ac:dyDescent="0.25">
      <c r="A18" s="16" t="s">
        <v>116</v>
      </c>
      <c r="B18" s="23">
        <v>1420.543712692511</v>
      </c>
      <c r="C18" s="23">
        <v>2341.5084239794342</v>
      </c>
      <c r="D18" s="23">
        <v>920.96471128692315</v>
      </c>
    </row>
    <row r="19" spans="1:10" x14ac:dyDescent="0.25">
      <c r="A19" s="14" t="s">
        <v>120</v>
      </c>
      <c r="B19" s="27">
        <v>35.944514073287309</v>
      </c>
      <c r="C19" s="27">
        <v>38.820424853956453</v>
      </c>
      <c r="D19" s="27">
        <v>2.8759107806691446</v>
      </c>
      <c r="G19" s="67"/>
      <c r="H19" s="67"/>
      <c r="I19" s="67"/>
      <c r="J19" s="67"/>
    </row>
    <row r="20" spans="1:10" x14ac:dyDescent="0.25">
      <c r="A20" s="14" t="s">
        <v>451</v>
      </c>
      <c r="B20" s="27">
        <v>554.87300000000005</v>
      </c>
      <c r="C20" s="27">
        <v>592.04948999999999</v>
      </c>
      <c r="D20" s="27">
        <v>37.176489999999944</v>
      </c>
      <c r="G20" s="67"/>
      <c r="H20" s="67"/>
      <c r="I20" s="67"/>
    </row>
    <row r="21" spans="1:10" x14ac:dyDescent="0.25">
      <c r="A21" s="14" t="s">
        <v>488</v>
      </c>
      <c r="B21" s="27">
        <v>237.01105045140736</v>
      </c>
      <c r="C21" s="27">
        <v>255.97424004248541</v>
      </c>
      <c r="D21" s="27">
        <v>18.963189591078049</v>
      </c>
      <c r="G21" s="67"/>
      <c r="H21" s="67"/>
      <c r="I21" s="67"/>
    </row>
    <row r="22" spans="1:10" x14ac:dyDescent="0.25">
      <c r="A22" s="14" t="s">
        <v>452</v>
      </c>
      <c r="B22" s="27">
        <v>-3997.9647647371216</v>
      </c>
      <c r="C22" s="27">
        <v>-4209.8785107484327</v>
      </c>
      <c r="D22" s="27">
        <v>-211.9137460113111</v>
      </c>
      <c r="G22" s="67"/>
      <c r="H22" s="67"/>
      <c r="I22" s="67"/>
    </row>
    <row r="23" spans="1:10" x14ac:dyDescent="0.25">
      <c r="A23" s="14" t="s">
        <v>453</v>
      </c>
      <c r="B23" s="27">
        <v>-251.67711099309614</v>
      </c>
      <c r="C23" s="27">
        <v>-271.81372809346789</v>
      </c>
      <c r="D23" s="27">
        <v>-20.136617100371751</v>
      </c>
      <c r="G23" s="67"/>
      <c r="H23" s="67"/>
      <c r="I23" s="67"/>
    </row>
    <row r="24" spans="1:10" x14ac:dyDescent="0.25">
      <c r="A24" s="14" t="s">
        <v>175</v>
      </c>
      <c r="B24" s="27">
        <v>-7663.6210355815183</v>
      </c>
      <c r="C24" s="27">
        <v>-15591.118479819437</v>
      </c>
      <c r="D24" s="27">
        <v>-7927.4974442379189</v>
      </c>
      <c r="G24" s="67"/>
      <c r="H24" s="67"/>
      <c r="I24" s="67"/>
    </row>
    <row r="25" spans="1:10" x14ac:dyDescent="0.25">
      <c r="A25" s="16" t="s">
        <v>455</v>
      </c>
      <c r="B25" s="23">
        <v>-11631.345475836431</v>
      </c>
      <c r="C25" s="23">
        <v>-19775.555893557779</v>
      </c>
      <c r="D25" s="23">
        <v>-8144.2104177213478</v>
      </c>
    </row>
    <row r="26" spans="1:10" x14ac:dyDescent="0.25">
      <c r="A26" s="14" t="s">
        <v>456</v>
      </c>
      <c r="B26" s="27">
        <v>2633.9908343069569</v>
      </c>
      <c r="C26" s="27">
        <v>6370.5304805829755</v>
      </c>
      <c r="D26" s="27">
        <v>3736.5396462760186</v>
      </c>
    </row>
    <row r="27" spans="1:10" x14ac:dyDescent="0.25">
      <c r="A27" s="14" t="s">
        <v>457</v>
      </c>
      <c r="B27" s="27">
        <v>1558.7617939458312</v>
      </c>
      <c r="C27" s="27">
        <v>1304.5815111949019</v>
      </c>
      <c r="D27" s="27">
        <v>-254.18028275092934</v>
      </c>
    </row>
    <row r="28" spans="1:10" x14ac:dyDescent="0.25">
      <c r="A28" s="14" t="s">
        <v>458</v>
      </c>
      <c r="B28" s="27">
        <v>500</v>
      </c>
      <c r="C28" s="27">
        <v>0</v>
      </c>
      <c r="D28" s="27">
        <v>-500</v>
      </c>
    </row>
    <row r="29" spans="1:10" x14ac:dyDescent="0.25">
      <c r="A29" s="14" t="s">
        <v>459</v>
      </c>
      <c r="B29" s="27">
        <v>0</v>
      </c>
      <c r="C29" s="27">
        <v>0</v>
      </c>
      <c r="D29" s="27">
        <v>0</v>
      </c>
    </row>
    <row r="30" spans="1:10" x14ac:dyDescent="0.25">
      <c r="A30" s="14" t="s">
        <v>175</v>
      </c>
      <c r="B30" s="27">
        <v>7044.4456574614978</v>
      </c>
      <c r="C30" s="27">
        <v>11397.608291290493</v>
      </c>
      <c r="D30" s="27">
        <v>4353.1626338289952</v>
      </c>
    </row>
    <row r="31" spans="1:10" x14ac:dyDescent="0.25">
      <c r="A31" s="16" t="s">
        <v>134</v>
      </c>
      <c r="B31" s="23">
        <v>8619.6746978226238</v>
      </c>
      <c r="C31" s="23">
        <v>16463.557260678564</v>
      </c>
      <c r="D31" s="23">
        <v>7843.8825628559407</v>
      </c>
    </row>
    <row r="32" spans="1:10" x14ac:dyDescent="0.25">
      <c r="A32" s="16" t="s">
        <v>135</v>
      </c>
      <c r="B32" s="23">
        <v>-1591.127065321296</v>
      </c>
      <c r="C32" s="23">
        <v>-970.49020889978055</v>
      </c>
      <c r="D32" s="23">
        <v>620.6368564215154</v>
      </c>
    </row>
    <row r="33" spans="1:4" ht="15" customHeight="1" x14ac:dyDescent="0.25">
      <c r="A33" s="14" t="s">
        <v>461</v>
      </c>
      <c r="B33" s="27">
        <v>9485.3975657587544</v>
      </c>
      <c r="C33" s="27">
        <v>7894.2705004374584</v>
      </c>
      <c r="D33" s="27">
        <v>-1591.127065321296</v>
      </c>
    </row>
    <row r="34" spans="1:4" x14ac:dyDescent="0.25">
      <c r="A34" s="14" t="s">
        <v>462</v>
      </c>
      <c r="B34" s="27">
        <v>7894.2705004374584</v>
      </c>
      <c r="C34" s="27">
        <v>6923.7802915376778</v>
      </c>
      <c r="D34" s="27">
        <v>-970.49020889978055</v>
      </c>
    </row>
    <row r="35" spans="1:4" ht="1.5" customHeight="1" x14ac:dyDescent="0.25">
      <c r="A35" s="12"/>
      <c r="B35" s="166"/>
      <c r="C35" s="166"/>
      <c r="D35" s="166"/>
    </row>
    <row r="36" spans="1:4" x14ac:dyDescent="0.25">
      <c r="C36" s="16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2999C-9269-47DF-BF1A-9841E2ED3117}">
  <dimension ref="A1:K19"/>
  <sheetViews>
    <sheetView workbookViewId="0">
      <selection activeCell="F3" sqref="F3"/>
    </sheetView>
  </sheetViews>
  <sheetFormatPr defaultColWidth="9" defaultRowHeight="12" outlineLevelRow="1" outlineLevelCol="1" x14ac:dyDescent="0.2"/>
  <cols>
    <col min="1" max="1" width="25.7109375" style="8" customWidth="1"/>
    <col min="2" max="6" width="9.7109375" style="9" customWidth="1"/>
    <col min="7" max="8" width="9" style="8"/>
    <col min="9" max="10" width="9" style="8" hidden="1" customWidth="1" outlineLevel="1"/>
    <col min="11" max="11" width="9" style="8" collapsed="1"/>
    <col min="12" max="16384" width="9" style="8"/>
  </cols>
  <sheetData>
    <row r="1" spans="1:6" ht="26.25" customHeight="1" x14ac:dyDescent="0.2">
      <c r="A1" s="31" t="s">
        <v>464</v>
      </c>
      <c r="B1" s="139" t="s">
        <v>465</v>
      </c>
      <c r="C1" s="139" t="s">
        <v>466</v>
      </c>
      <c r="D1" s="139" t="s">
        <v>467</v>
      </c>
      <c r="E1" s="139" t="s">
        <v>468</v>
      </c>
      <c r="F1" s="139" t="s">
        <v>469</v>
      </c>
    </row>
    <row r="3" spans="1:6" x14ac:dyDescent="0.2">
      <c r="A3" s="14" t="s">
        <v>8</v>
      </c>
      <c r="B3" s="44">
        <v>1312253.2</v>
      </c>
      <c r="C3" s="44">
        <v>27593.1</v>
      </c>
      <c r="D3" s="44">
        <v>50933.314004648346</v>
      </c>
      <c r="E3" s="44">
        <v>-37646.498318234728</v>
      </c>
      <c r="F3" s="44">
        <v>1353133.1156864136</v>
      </c>
    </row>
    <row r="4" spans="1:6" x14ac:dyDescent="0.2">
      <c r="A4" s="14" t="s">
        <v>9</v>
      </c>
      <c r="B4" s="44">
        <v>1284132.4650000001</v>
      </c>
      <c r="C4" s="44">
        <v>29600.890000000003</v>
      </c>
      <c r="D4" s="44">
        <v>42288.138052838898</v>
      </c>
      <c r="E4" s="44">
        <v>-37646.498318234728</v>
      </c>
      <c r="F4" s="44">
        <v>1318374.9947346041</v>
      </c>
    </row>
    <row r="5" spans="1:6" x14ac:dyDescent="0.2">
      <c r="A5" s="16" t="s">
        <v>10</v>
      </c>
      <c r="B5" s="39">
        <v>28120.73499999987</v>
      </c>
      <c r="C5" s="39">
        <v>-2007.7900000000045</v>
      </c>
      <c r="D5" s="39">
        <v>8645.1759518094477</v>
      </c>
      <c r="E5" s="39">
        <v>0</v>
      </c>
      <c r="F5" s="39">
        <v>34758.120951809455</v>
      </c>
    </row>
    <row r="6" spans="1:6" x14ac:dyDescent="0.2">
      <c r="A6" s="24" t="s">
        <v>3</v>
      </c>
      <c r="B6" s="168">
        <v>6.2092139058025639E-3</v>
      </c>
      <c r="C6" s="168">
        <v>-4.4333114294243788E-4</v>
      </c>
      <c r="D6" s="168">
        <v>1.90890269184235E-3</v>
      </c>
      <c r="E6" s="168">
        <v>0</v>
      </c>
      <c r="F6" s="168">
        <v>7.6747854547025074E-3</v>
      </c>
    </row>
    <row r="7" spans="1:6" x14ac:dyDescent="0.2">
      <c r="A7" s="14" t="s">
        <v>11</v>
      </c>
      <c r="B7" s="44">
        <v>36278.300000000003</v>
      </c>
      <c r="C7" s="44">
        <v>76433.040691470116</v>
      </c>
      <c r="D7" s="44">
        <v>811.04217844613959</v>
      </c>
      <c r="E7" s="44">
        <v>-35554.217315667316</v>
      </c>
      <c r="F7" s="44">
        <v>77968.165554248932</v>
      </c>
    </row>
    <row r="8" spans="1:6" x14ac:dyDescent="0.2">
      <c r="A8" s="14" t="s">
        <v>12</v>
      </c>
      <c r="B8" s="44">
        <v>110693.17034995373</v>
      </c>
      <c r="C8" s="44">
        <v>84465.458691470121</v>
      </c>
      <c r="D8" s="44">
        <v>8921.4639629075355</v>
      </c>
      <c r="E8" s="44">
        <v>-35554.217315667316</v>
      </c>
      <c r="F8" s="44">
        <v>168525.87568866406</v>
      </c>
    </row>
    <row r="9" spans="1:6" x14ac:dyDescent="0.2">
      <c r="A9" s="16" t="s">
        <v>470</v>
      </c>
      <c r="B9" s="39">
        <v>-74414.870349953722</v>
      </c>
      <c r="C9" s="39">
        <v>-8032.4180000000051</v>
      </c>
      <c r="D9" s="39">
        <v>-8110.4217844613959</v>
      </c>
      <c r="E9" s="39">
        <v>0</v>
      </c>
      <c r="F9" s="39">
        <v>-90557.710134415131</v>
      </c>
    </row>
    <row r="10" spans="1:6" x14ac:dyDescent="0.2">
      <c r="A10" s="24" t="s">
        <v>3</v>
      </c>
      <c r="B10" s="168">
        <v>-1.6431215178957084E-2</v>
      </c>
      <c r="C10" s="168">
        <v>-1.7736023451314158E-3</v>
      </c>
      <c r="D10" s="168">
        <v>-1.7908260124069296E-3</v>
      </c>
      <c r="E10" s="168">
        <v>0</v>
      </c>
      <c r="F10" s="168">
        <v>-1.9995643536495428E-2</v>
      </c>
    </row>
    <row r="11" spans="1:6" x14ac:dyDescent="0.2">
      <c r="A11" s="14" t="s">
        <v>14</v>
      </c>
      <c r="B11" s="44">
        <v>1348531.5</v>
      </c>
      <c r="C11" s="44">
        <v>104026.14069147012</v>
      </c>
      <c r="D11" s="44">
        <v>51744.356183094482</v>
      </c>
      <c r="E11" s="44">
        <v>-73200.715633902044</v>
      </c>
      <c r="F11" s="44">
        <v>1431101.2812406626</v>
      </c>
    </row>
    <row r="12" spans="1:6" x14ac:dyDescent="0.2">
      <c r="A12" s="14" t="s">
        <v>471</v>
      </c>
      <c r="B12" s="44">
        <v>1394825.6353499538</v>
      </c>
      <c r="C12" s="44">
        <v>114066.34869147012</v>
      </c>
      <c r="D12" s="44">
        <v>51209.602015746437</v>
      </c>
      <c r="E12" s="44">
        <v>-73200.715633902044</v>
      </c>
      <c r="F12" s="44">
        <v>1486900.8704232685</v>
      </c>
    </row>
    <row r="13" spans="1:6" x14ac:dyDescent="0.2">
      <c r="A13" s="16" t="s">
        <v>16</v>
      </c>
      <c r="B13" s="39">
        <v>-46294.13534995378</v>
      </c>
      <c r="C13" s="39">
        <v>-10040.207999999999</v>
      </c>
      <c r="D13" s="39">
        <v>534.75416734804458</v>
      </c>
      <c r="E13" s="39">
        <v>0</v>
      </c>
      <c r="F13" s="39">
        <v>-55799.589182605967</v>
      </c>
    </row>
    <row r="14" spans="1:6" x14ac:dyDescent="0.2">
      <c r="A14" s="24" t="s">
        <v>3</v>
      </c>
      <c r="B14" s="169">
        <v>-1.0222001273154502E-2</v>
      </c>
      <c r="C14" s="169">
        <v>-2.2169334880738512E-3</v>
      </c>
      <c r="D14" s="169">
        <v>1.1807667943541892E-4</v>
      </c>
      <c r="E14" s="169">
        <v>0</v>
      </c>
      <c r="F14" s="169">
        <v>-1.2320858081792986E-2</v>
      </c>
    </row>
    <row r="15" spans="1:6" ht="1.5" customHeight="1" x14ac:dyDescent="0.2">
      <c r="A15" s="12"/>
      <c r="B15" s="13"/>
      <c r="C15" s="13"/>
      <c r="D15" s="13"/>
      <c r="E15" s="13"/>
      <c r="F15" s="13"/>
    </row>
    <row r="18" spans="1:6" hidden="1" outlineLevel="1" x14ac:dyDescent="0.2">
      <c r="A18" s="14"/>
      <c r="B18" s="36"/>
      <c r="C18" s="36"/>
      <c r="D18" s="36"/>
      <c r="E18" s="36"/>
      <c r="F18" s="36"/>
    </row>
    <row r="19" spans="1:6" collapsed="1" x14ac:dyDescent="0.2"/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F63F2-F52E-4522-88EE-EAE32AC0CDB2}">
  <dimension ref="A1:F42"/>
  <sheetViews>
    <sheetView topLeftCell="B2" workbookViewId="0">
      <selection activeCell="E36" sqref="E36"/>
    </sheetView>
  </sheetViews>
  <sheetFormatPr defaultColWidth="8.7109375" defaultRowHeight="12" outlineLevelRow="1" x14ac:dyDescent="0.2"/>
  <cols>
    <col min="1" max="1" width="8.7109375" style="9" hidden="1" customWidth="1"/>
    <col min="2" max="2" width="36.28515625" style="8" customWidth="1"/>
    <col min="3" max="6" width="8.5703125" style="8" customWidth="1"/>
    <col min="7" max="16384" width="8.7109375" style="8"/>
  </cols>
  <sheetData>
    <row r="1" spans="1:6" ht="10.5" hidden="1" customHeight="1" x14ac:dyDescent="0.2"/>
    <row r="2" spans="1:6" ht="36" x14ac:dyDescent="0.2">
      <c r="B2" s="10" t="s">
        <v>464</v>
      </c>
      <c r="C2" s="138" t="s">
        <v>473</v>
      </c>
      <c r="D2" s="138" t="s">
        <v>474</v>
      </c>
      <c r="E2" s="138" t="s">
        <v>21</v>
      </c>
      <c r="F2" s="138" t="s">
        <v>6</v>
      </c>
    </row>
    <row r="3" spans="1:6" ht="1.5" customHeight="1" x14ac:dyDescent="0.2">
      <c r="B3" s="12"/>
      <c r="C3" s="12"/>
      <c r="D3" s="12"/>
      <c r="E3" s="12"/>
      <c r="F3" s="12"/>
    </row>
    <row r="4" spans="1:6" s="18" customFormat="1" x14ac:dyDescent="0.2">
      <c r="A4" s="21">
        <v>1</v>
      </c>
      <c r="B4" s="16" t="s">
        <v>14</v>
      </c>
      <c r="C4" s="23">
        <v>949722</v>
      </c>
      <c r="D4" s="23">
        <v>1197087.3696699999</v>
      </c>
      <c r="E4" s="23">
        <v>1359853.5484009418</v>
      </c>
      <c r="F4" s="23">
        <v>1431101.2812406626</v>
      </c>
    </row>
    <row r="5" spans="1:6" s="18" customFormat="1" x14ac:dyDescent="0.2">
      <c r="A5" s="21">
        <v>11</v>
      </c>
      <c r="B5" s="24" t="s">
        <v>23</v>
      </c>
      <c r="C5" s="23">
        <v>701496</v>
      </c>
      <c r="D5" s="23">
        <v>874406.16208200005</v>
      </c>
      <c r="E5" s="23">
        <v>991359.20000000019</v>
      </c>
      <c r="F5" s="23">
        <v>1059650.6000000001</v>
      </c>
    </row>
    <row r="6" spans="1:6" x14ac:dyDescent="0.2">
      <c r="A6" s="9">
        <v>111</v>
      </c>
      <c r="B6" s="25" t="s">
        <v>24</v>
      </c>
      <c r="C6" s="27">
        <v>295626</v>
      </c>
      <c r="D6" s="27">
        <v>400069.98083199997</v>
      </c>
      <c r="E6" s="27">
        <v>446400</v>
      </c>
      <c r="F6" s="27">
        <v>456600</v>
      </c>
    </row>
    <row r="7" spans="1:6" x14ac:dyDescent="0.2">
      <c r="A7" s="9">
        <v>112</v>
      </c>
      <c r="B7" s="25" t="s">
        <v>25</v>
      </c>
      <c r="C7" s="27">
        <v>9160</v>
      </c>
      <c r="D7" s="27">
        <v>9980.7272159999993</v>
      </c>
      <c r="E7" s="27">
        <v>11058</v>
      </c>
      <c r="F7" s="27">
        <v>12077</v>
      </c>
    </row>
    <row r="8" spans="1:6" x14ac:dyDescent="0.2">
      <c r="A8" s="9">
        <v>113</v>
      </c>
      <c r="B8" s="25" t="s">
        <v>26</v>
      </c>
      <c r="C8" s="27">
        <v>9825</v>
      </c>
      <c r="D8" s="27">
        <v>14035.210029</v>
      </c>
      <c r="E8" s="27">
        <v>15254</v>
      </c>
      <c r="F8" s="27">
        <v>16512</v>
      </c>
    </row>
    <row r="9" spans="1:6" x14ac:dyDescent="0.2">
      <c r="A9" s="9">
        <v>114</v>
      </c>
      <c r="B9" s="25" t="s">
        <v>27</v>
      </c>
      <c r="C9" s="27">
        <v>369512</v>
      </c>
      <c r="D9" s="27">
        <v>430222.41177599999</v>
      </c>
      <c r="E9" s="27">
        <v>495954.20000000019</v>
      </c>
      <c r="F9" s="27">
        <v>550179.9</v>
      </c>
    </row>
    <row r="10" spans="1:6" x14ac:dyDescent="0.2">
      <c r="A10" s="9">
        <v>115</v>
      </c>
      <c r="B10" s="25" t="s">
        <v>28</v>
      </c>
      <c r="C10" s="27">
        <v>4122</v>
      </c>
      <c r="D10" s="27">
        <v>5981.8070109999999</v>
      </c>
      <c r="E10" s="27">
        <v>6477.1</v>
      </c>
      <c r="F10" s="27">
        <v>6778.4</v>
      </c>
    </row>
    <row r="11" spans="1:6" x14ac:dyDescent="0.2">
      <c r="A11" s="9">
        <v>116</v>
      </c>
      <c r="B11" s="25" t="s">
        <v>29</v>
      </c>
      <c r="C11" s="27">
        <v>13251</v>
      </c>
      <c r="D11" s="27">
        <v>14116.025218000001</v>
      </c>
      <c r="E11" s="27">
        <v>16215.900000000001</v>
      </c>
      <c r="F11" s="27">
        <v>17503.3</v>
      </c>
    </row>
    <row r="12" spans="1:6" s="18" customFormat="1" x14ac:dyDescent="0.2">
      <c r="A12" s="21">
        <v>12</v>
      </c>
      <c r="B12" s="24" t="s">
        <v>30</v>
      </c>
      <c r="C12" s="23">
        <v>97414</v>
      </c>
      <c r="D12" s="23">
        <v>115564.034529</v>
      </c>
      <c r="E12" s="23">
        <v>132373</v>
      </c>
      <c r="F12" s="23">
        <v>141215</v>
      </c>
    </row>
    <row r="13" spans="1:6" s="18" customFormat="1" x14ac:dyDescent="0.2">
      <c r="A13" s="21">
        <v>13</v>
      </c>
      <c r="B13" s="24" t="s">
        <v>31</v>
      </c>
      <c r="C13" s="23">
        <v>7484</v>
      </c>
      <c r="D13" s="23">
        <v>1937.2450759999999</v>
      </c>
      <c r="E13" s="23">
        <v>6533.7000000000007</v>
      </c>
      <c r="F13" s="23">
        <v>7124.2</v>
      </c>
    </row>
    <row r="14" spans="1:6" hidden="1" outlineLevel="1" x14ac:dyDescent="0.2">
      <c r="A14" s="9">
        <v>131</v>
      </c>
      <c r="B14" s="25" t="s">
        <v>32</v>
      </c>
      <c r="C14" s="27">
        <v>0</v>
      </c>
      <c r="D14" s="27">
        <v>0</v>
      </c>
      <c r="E14" s="27">
        <v>3485.8</v>
      </c>
      <c r="F14" s="27">
        <v>3860</v>
      </c>
    </row>
    <row r="15" spans="1:6" hidden="1" outlineLevel="1" x14ac:dyDescent="0.2">
      <c r="A15" s="9">
        <v>132</v>
      </c>
      <c r="B15" s="25" t="s">
        <v>33</v>
      </c>
      <c r="C15" s="27">
        <v>3964</v>
      </c>
      <c r="D15" s="27">
        <v>0</v>
      </c>
      <c r="E15" s="27">
        <v>0</v>
      </c>
      <c r="F15" s="27">
        <v>0</v>
      </c>
    </row>
    <row r="16" spans="1:6" hidden="1" outlineLevel="1" x14ac:dyDescent="0.2">
      <c r="A16" s="9">
        <v>133</v>
      </c>
      <c r="B16" s="25" t="s">
        <v>34</v>
      </c>
      <c r="C16" s="27">
        <v>3520</v>
      </c>
      <c r="D16" s="27">
        <v>0</v>
      </c>
      <c r="E16" s="27">
        <v>3047.9</v>
      </c>
      <c r="F16" s="27">
        <v>3264.2</v>
      </c>
    </row>
    <row r="17" spans="1:6" s="18" customFormat="1" collapsed="1" x14ac:dyDescent="0.2">
      <c r="A17" s="21">
        <v>14</v>
      </c>
      <c r="B17" s="24" t="s">
        <v>35</v>
      </c>
      <c r="C17" s="23">
        <v>143328</v>
      </c>
      <c r="D17" s="23">
        <v>205179.927983</v>
      </c>
      <c r="E17" s="23">
        <v>229587.64840094169</v>
      </c>
      <c r="F17" s="23">
        <v>223111.4812406626</v>
      </c>
    </row>
    <row r="18" spans="1:6" x14ac:dyDescent="0.2">
      <c r="A18" s="9">
        <v>141</v>
      </c>
      <c r="B18" s="25" t="s">
        <v>36</v>
      </c>
      <c r="C18" s="27">
        <v>80631</v>
      </c>
      <c r="D18" s="27">
        <v>148254.52454299998</v>
      </c>
      <c r="E18" s="27">
        <v>147246.04559585219</v>
      </c>
      <c r="F18" s="27">
        <v>136029.36555424894</v>
      </c>
    </row>
    <row r="19" spans="1:6" x14ac:dyDescent="0.2">
      <c r="A19" s="9">
        <v>142</v>
      </c>
      <c r="B19" s="28" t="s">
        <v>37</v>
      </c>
      <c r="C19" s="27">
        <v>54433</v>
      </c>
      <c r="D19" s="27">
        <v>94463.719157999993</v>
      </c>
      <c r="E19" s="27">
        <v>97027.245595852175</v>
      </c>
      <c r="F19" s="27">
        <v>77968.165554248932</v>
      </c>
    </row>
    <row r="20" spans="1:6" x14ac:dyDescent="0.2">
      <c r="A20" s="9">
        <v>143</v>
      </c>
      <c r="B20" s="28" t="s">
        <v>38</v>
      </c>
      <c r="C20" s="27">
        <v>16082</v>
      </c>
      <c r="D20" s="27">
        <v>44509.702028</v>
      </c>
      <c r="E20" s="27">
        <v>39266.6</v>
      </c>
      <c r="F20" s="27">
        <v>45230.3</v>
      </c>
    </row>
    <row r="21" spans="1:6" x14ac:dyDescent="0.2">
      <c r="A21" s="9">
        <v>144</v>
      </c>
      <c r="B21" s="25" t="s">
        <v>39</v>
      </c>
      <c r="C21" s="27">
        <v>45683</v>
      </c>
      <c r="D21" s="27">
        <v>41314.554477999998</v>
      </c>
      <c r="E21" s="27">
        <v>57497.285273125715</v>
      </c>
      <c r="F21" s="27">
        <v>61750.250265783718</v>
      </c>
    </row>
    <row r="22" spans="1:6" x14ac:dyDescent="0.2">
      <c r="A22" s="9">
        <v>145</v>
      </c>
      <c r="B22" s="25" t="s">
        <v>40</v>
      </c>
      <c r="C22" s="27">
        <v>17014</v>
      </c>
      <c r="D22" s="27">
        <v>15610.848962</v>
      </c>
      <c r="E22" s="27">
        <v>24844.317531963788</v>
      </c>
      <c r="F22" s="27">
        <v>25331.865420629943</v>
      </c>
    </row>
    <row r="23" spans="1:6" s="18" customFormat="1" x14ac:dyDescent="0.2">
      <c r="A23" s="21"/>
      <c r="B23" s="16" t="s">
        <v>15</v>
      </c>
      <c r="C23" s="23">
        <v>1195843</v>
      </c>
      <c r="D23" s="23">
        <v>1294091.2417420002</v>
      </c>
      <c r="E23" s="23">
        <v>1413663.1249775593</v>
      </c>
      <c r="F23" s="23">
        <v>1486900.8704232685</v>
      </c>
    </row>
    <row r="24" spans="1:6" s="18" customFormat="1" x14ac:dyDescent="0.2">
      <c r="A24" s="21">
        <v>2</v>
      </c>
      <c r="B24" s="24" t="s">
        <v>41</v>
      </c>
      <c r="C24" s="23">
        <v>1164639</v>
      </c>
      <c r="D24" s="23">
        <v>1265864.6766000001</v>
      </c>
      <c r="E24" s="23">
        <v>1385283.2099870681</v>
      </c>
      <c r="F24" s="23">
        <v>1456037.136390581</v>
      </c>
    </row>
    <row r="25" spans="1:6" x14ac:dyDescent="0.2">
      <c r="A25" s="9">
        <v>21</v>
      </c>
      <c r="B25" s="25" t="s">
        <v>42</v>
      </c>
      <c r="C25" s="27">
        <v>244809</v>
      </c>
      <c r="D25" s="27">
        <v>255093.835322</v>
      </c>
      <c r="E25" s="27">
        <v>296440.51780367148</v>
      </c>
      <c r="F25" s="27">
        <v>325784.79748471791</v>
      </c>
    </row>
    <row r="26" spans="1:6" x14ac:dyDescent="0.2">
      <c r="A26" s="9">
        <v>22</v>
      </c>
      <c r="B26" s="25" t="s">
        <v>43</v>
      </c>
      <c r="C26" s="27">
        <v>177720</v>
      </c>
      <c r="D26" s="27">
        <v>186906.77482212501</v>
      </c>
      <c r="E26" s="27">
        <v>230137.70108908869</v>
      </c>
      <c r="F26" s="27">
        <v>242393.74293392542</v>
      </c>
    </row>
    <row r="27" spans="1:6" x14ac:dyDescent="0.2">
      <c r="A27" s="9">
        <v>23</v>
      </c>
      <c r="B27" s="25" t="s">
        <v>44</v>
      </c>
      <c r="C27" s="27">
        <v>56179</v>
      </c>
      <c r="D27" s="27">
        <v>62305</v>
      </c>
      <c r="E27" s="27">
        <v>65037.096684282267</v>
      </c>
      <c r="F27" s="27">
        <v>68223.914421812093</v>
      </c>
    </row>
    <row r="28" spans="1:6" x14ac:dyDescent="0.2">
      <c r="A28" s="9">
        <v>24</v>
      </c>
      <c r="B28" s="25" t="s">
        <v>12</v>
      </c>
      <c r="C28" s="27">
        <v>117535</v>
      </c>
      <c r="D28" s="27">
        <v>201096.76290700003</v>
      </c>
      <c r="E28" s="27">
        <v>203428.64369591689</v>
      </c>
      <c r="F28" s="27">
        <v>168525.87568866406</v>
      </c>
    </row>
    <row r="29" spans="1:6" x14ac:dyDescent="0.2">
      <c r="A29" s="9">
        <v>25</v>
      </c>
      <c r="B29" s="25" t="s">
        <v>45</v>
      </c>
      <c r="C29" s="27">
        <v>51049</v>
      </c>
      <c r="D29" s="27">
        <v>60836.460026125002</v>
      </c>
      <c r="E29" s="27">
        <v>65171.610383813204</v>
      </c>
      <c r="F29" s="27">
        <v>71072.051397640607</v>
      </c>
    </row>
    <row r="30" spans="1:6" x14ac:dyDescent="0.2">
      <c r="A30" s="9">
        <v>26</v>
      </c>
      <c r="B30" s="25" t="s">
        <v>31</v>
      </c>
      <c r="C30" s="27">
        <v>430345</v>
      </c>
      <c r="D30" s="27">
        <v>409525.37103774998</v>
      </c>
      <c r="E30" s="27">
        <v>433005.20396427286</v>
      </c>
      <c r="F30" s="27">
        <v>472013.73251105909</v>
      </c>
    </row>
    <row r="31" spans="1:6" hidden="1" outlineLevel="1" x14ac:dyDescent="0.2">
      <c r="A31" s="9">
        <v>262</v>
      </c>
      <c r="B31" s="28" t="s">
        <v>46</v>
      </c>
      <c r="C31" s="27">
        <v>9302</v>
      </c>
      <c r="D31" s="27">
        <v>0</v>
      </c>
      <c r="E31" s="27">
        <v>15098.400000000001</v>
      </c>
      <c r="F31" s="27">
        <v>12588.199999999997</v>
      </c>
    </row>
    <row r="32" spans="1:6" hidden="1" outlineLevel="1" x14ac:dyDescent="0.2">
      <c r="A32" s="9">
        <v>263</v>
      </c>
      <c r="B32" s="28" t="s">
        <v>47</v>
      </c>
      <c r="C32" s="27">
        <v>383201</v>
      </c>
      <c r="D32" s="27">
        <v>0</v>
      </c>
      <c r="E32" s="27">
        <v>370633.39999999985</v>
      </c>
      <c r="F32" s="27">
        <v>408797.10000000003</v>
      </c>
    </row>
    <row r="33" spans="1:6" hidden="1" outlineLevel="1" x14ac:dyDescent="0.2">
      <c r="A33" s="9">
        <v>263</v>
      </c>
      <c r="B33" s="28" t="s">
        <v>48</v>
      </c>
      <c r="C33" s="27">
        <v>37843</v>
      </c>
      <c r="D33" s="27">
        <v>0</v>
      </c>
      <c r="E33" s="27">
        <v>47273.403964272984</v>
      </c>
      <c r="F33" s="27">
        <v>50628.432511059065</v>
      </c>
    </row>
    <row r="34" spans="1:6" collapsed="1" x14ac:dyDescent="0.2">
      <c r="A34" s="9">
        <v>27</v>
      </c>
      <c r="B34" s="25" t="s">
        <v>49</v>
      </c>
      <c r="C34" s="27">
        <v>24755</v>
      </c>
      <c r="D34" s="27">
        <v>25285.246952000001</v>
      </c>
      <c r="E34" s="27">
        <v>25213.9</v>
      </c>
      <c r="F34" s="27">
        <v>29359.3</v>
      </c>
    </row>
    <row r="35" spans="1:6" x14ac:dyDescent="0.2">
      <c r="A35" s="9">
        <v>28</v>
      </c>
      <c r="B35" s="25" t="s">
        <v>50</v>
      </c>
      <c r="C35" s="27">
        <v>62247</v>
      </c>
      <c r="D35" s="27">
        <v>64815.225532999997</v>
      </c>
      <c r="E35" s="27">
        <v>66848.536366022992</v>
      </c>
      <c r="F35" s="27">
        <v>78663.721952761931</v>
      </c>
    </row>
    <row r="36" spans="1:6" s="18" customFormat="1" x14ac:dyDescent="0.2">
      <c r="A36" s="21">
        <v>31</v>
      </c>
      <c r="B36" s="24" t="s">
        <v>51</v>
      </c>
      <c r="C36" s="23">
        <v>31204</v>
      </c>
      <c r="D36" s="23">
        <v>28226.565142000007</v>
      </c>
      <c r="E36" s="23">
        <v>28379.914990491161</v>
      </c>
      <c r="F36" s="23">
        <v>30863.734032687382</v>
      </c>
    </row>
    <row r="37" spans="1:6" x14ac:dyDescent="0.2">
      <c r="A37" s="9">
        <v>311</v>
      </c>
      <c r="B37" s="25" t="s">
        <v>52</v>
      </c>
      <c r="C37" s="27">
        <v>87383</v>
      </c>
      <c r="D37" s="27">
        <v>90531.565142000007</v>
      </c>
      <c r="E37" s="27">
        <v>93417.011674773428</v>
      </c>
      <c r="F37" s="27">
        <v>99087.648454499475</v>
      </c>
    </row>
    <row r="38" spans="1:6" x14ac:dyDescent="0.2">
      <c r="A38" s="9">
        <v>23</v>
      </c>
      <c r="B38" s="25" t="s">
        <v>53</v>
      </c>
      <c r="C38" s="27">
        <v>-56179</v>
      </c>
      <c r="D38" s="27">
        <v>-62305</v>
      </c>
      <c r="E38" s="27">
        <v>-65037.096684282267</v>
      </c>
      <c r="F38" s="27">
        <v>-68223.914421812093</v>
      </c>
    </row>
    <row r="39" spans="1:6" s="18" customFormat="1" x14ac:dyDescent="0.2">
      <c r="A39" s="21"/>
      <c r="B39" s="16" t="s">
        <v>10</v>
      </c>
      <c r="C39" s="23">
        <v>-183019</v>
      </c>
      <c r="D39" s="23">
        <v>9629.1716769997438</v>
      </c>
      <c r="E39" s="23">
        <v>52591.821523447172</v>
      </c>
      <c r="F39" s="23">
        <v>34758.120951809164</v>
      </c>
    </row>
    <row r="40" spans="1:6" s="18" customFormat="1" x14ac:dyDescent="0.2">
      <c r="A40" s="21"/>
      <c r="B40" s="16" t="s">
        <v>13</v>
      </c>
      <c r="C40" s="23">
        <v>-63102</v>
      </c>
      <c r="D40" s="23">
        <v>-106633.04374900003</v>
      </c>
      <c r="E40" s="23">
        <v>-106401.39810006472</v>
      </c>
      <c r="F40" s="23">
        <v>-90557.710134415131</v>
      </c>
    </row>
    <row r="41" spans="1:6" s="18" customFormat="1" x14ac:dyDescent="0.2">
      <c r="A41" s="21"/>
      <c r="B41" s="16" t="s">
        <v>16</v>
      </c>
      <c r="C41" s="23">
        <v>-246121</v>
      </c>
      <c r="D41" s="23">
        <v>-97003.872072000289</v>
      </c>
      <c r="E41" s="23">
        <v>-53809.576576617546</v>
      </c>
      <c r="F41" s="23">
        <v>-55799.589182605967</v>
      </c>
    </row>
    <row r="42" spans="1:6" s="18" customFormat="1" ht="3" customHeight="1" x14ac:dyDescent="0.2">
      <c r="A42" s="21"/>
      <c r="B42" s="12"/>
      <c r="C42" s="12"/>
      <c r="D42" s="12"/>
      <c r="E42" s="12"/>
      <c r="F42" s="1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AA23-2B92-441C-AD25-88A203E68ADD}">
  <dimension ref="A1:E12"/>
  <sheetViews>
    <sheetView topLeftCell="A2" workbookViewId="0">
      <selection activeCell="B6" sqref="B6"/>
    </sheetView>
  </sheetViews>
  <sheetFormatPr defaultColWidth="9.140625" defaultRowHeight="12.75" x14ac:dyDescent="0.2"/>
  <cols>
    <col min="1" max="1" width="28.85546875" style="63" customWidth="1"/>
    <col min="2" max="5" width="10.42578125" style="63" customWidth="1"/>
    <col min="6" max="16384" width="9.140625" style="63"/>
  </cols>
  <sheetData>
    <row r="1" spans="1:5" hidden="1" x14ac:dyDescent="0.2">
      <c r="A1" s="66"/>
      <c r="B1" s="66"/>
      <c r="C1" s="66"/>
      <c r="D1" s="66"/>
      <c r="E1" s="66"/>
    </row>
    <row r="2" spans="1:5" ht="36" x14ac:dyDescent="0.2">
      <c r="A2" s="31" t="s">
        <v>57</v>
      </c>
      <c r="B2" s="139" t="s">
        <v>475</v>
      </c>
      <c r="C2" s="139" t="s">
        <v>476</v>
      </c>
      <c r="D2" s="139" t="s">
        <v>477</v>
      </c>
      <c r="E2" s="139" t="s">
        <v>427</v>
      </c>
    </row>
    <row r="3" spans="1:5" x14ac:dyDescent="0.2">
      <c r="A3" s="8"/>
      <c r="B3" s="8"/>
      <c r="C3" s="8"/>
      <c r="D3" s="8"/>
    </row>
    <row r="4" spans="1:5" x14ac:dyDescent="0.2">
      <c r="A4" s="8" t="s">
        <v>478</v>
      </c>
      <c r="B4" s="27"/>
      <c r="C4" s="27"/>
      <c r="D4" s="27"/>
    </row>
    <row r="5" spans="1:5" x14ac:dyDescent="0.2">
      <c r="A5" s="14" t="s">
        <v>479</v>
      </c>
      <c r="B5" s="170">
        <v>1424</v>
      </c>
      <c r="C5" s="170">
        <v>0</v>
      </c>
      <c r="D5" s="171">
        <v>-488</v>
      </c>
      <c r="E5" s="172">
        <v>0</v>
      </c>
    </row>
    <row r="6" spans="1:5" x14ac:dyDescent="0.2">
      <c r="A6" s="14" t="s">
        <v>480</v>
      </c>
      <c r="B6" s="170">
        <v>302</v>
      </c>
      <c r="C6" s="170">
        <v>250</v>
      </c>
      <c r="D6" s="170">
        <v>450</v>
      </c>
      <c r="E6" s="172">
        <v>0</v>
      </c>
    </row>
    <row r="7" spans="1:5" x14ac:dyDescent="0.2">
      <c r="A7" s="14" t="s">
        <v>481</v>
      </c>
      <c r="B7" s="170">
        <v>12</v>
      </c>
      <c r="C7" s="170" t="s">
        <v>424</v>
      </c>
      <c r="D7" s="170">
        <v>38</v>
      </c>
      <c r="E7" s="172">
        <v>0</v>
      </c>
    </row>
    <row r="8" spans="1:5" x14ac:dyDescent="0.2">
      <c r="A8" s="8" t="s">
        <v>482</v>
      </c>
      <c r="B8" s="170"/>
      <c r="C8" s="170"/>
      <c r="D8" s="170"/>
      <c r="E8" s="172"/>
    </row>
    <row r="9" spans="1:5" x14ac:dyDescent="0.2">
      <c r="A9" s="14" t="s">
        <v>483</v>
      </c>
      <c r="B9" s="170">
        <v>43</v>
      </c>
      <c r="C9" s="170">
        <v>0</v>
      </c>
      <c r="D9" s="170">
        <v>0</v>
      </c>
      <c r="E9" s="170">
        <v>100</v>
      </c>
    </row>
    <row r="10" spans="1:5" x14ac:dyDescent="0.2">
      <c r="A10" s="14" t="s">
        <v>484</v>
      </c>
      <c r="B10" s="170">
        <v>1.0000000000000001E-5</v>
      </c>
      <c r="C10" s="170">
        <v>0</v>
      </c>
      <c r="D10" s="170">
        <v>0</v>
      </c>
      <c r="E10" s="172">
        <v>0</v>
      </c>
    </row>
    <row r="11" spans="1:5" x14ac:dyDescent="0.2">
      <c r="A11" s="16" t="s">
        <v>111</v>
      </c>
      <c r="B11" s="173">
        <v>1781.00001</v>
      </c>
      <c r="C11" s="173">
        <v>250</v>
      </c>
      <c r="D11" s="174" t="s">
        <v>485</v>
      </c>
      <c r="E11" s="173">
        <v>100</v>
      </c>
    </row>
    <row r="12" spans="1:5" ht="0.75" customHeight="1" x14ac:dyDescent="0.2">
      <c r="A12" s="12"/>
      <c r="B12" s="12"/>
      <c r="C12" s="12"/>
      <c r="D12" s="12"/>
      <c r="E12" s="12"/>
    </row>
  </sheetData>
  <pageMargins left="0.7" right="0.7" top="0.75" bottom="0.75" header="0.3" footer="0.3"/>
  <ignoredErrors>
    <ignoredError sqref="D11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0EBD8-D1E2-4BDD-AF35-FD56497E6644}">
  <dimension ref="A1:N36"/>
  <sheetViews>
    <sheetView topLeftCell="A2" workbookViewId="0">
      <selection activeCell="R30" sqref="R30"/>
    </sheetView>
  </sheetViews>
  <sheetFormatPr defaultColWidth="8.5703125" defaultRowHeight="15" x14ac:dyDescent="0.25"/>
  <cols>
    <col min="1" max="1" width="45.5703125" style="163" customWidth="1"/>
    <col min="2" max="3" width="10.5703125" style="163" customWidth="1"/>
    <col min="4" max="16384" width="8.5703125" style="163"/>
  </cols>
  <sheetData>
    <row r="1" spans="1:14" hidden="1" x14ac:dyDescent="0.25">
      <c r="A1" s="8"/>
      <c r="B1" s="8"/>
      <c r="C1" s="8"/>
    </row>
    <row r="2" spans="1:14" ht="24.75" x14ac:dyDescent="0.25">
      <c r="A2" s="31" t="s">
        <v>57</v>
      </c>
      <c r="B2" s="139" t="s">
        <v>20</v>
      </c>
      <c r="C2" s="139" t="s">
        <v>6</v>
      </c>
      <c r="D2" s="139" t="s">
        <v>436</v>
      </c>
      <c r="N2" s="67"/>
    </row>
    <row r="3" spans="1:14" ht="3" customHeight="1" x14ac:dyDescent="0.25">
      <c r="A3" s="8"/>
      <c r="B3" s="8"/>
      <c r="C3" s="8"/>
      <c r="H3" s="67"/>
      <c r="I3" s="67"/>
      <c r="J3" s="67"/>
      <c r="K3" s="67"/>
      <c r="L3" s="67"/>
      <c r="M3" s="67"/>
      <c r="N3" s="67"/>
    </row>
    <row r="4" spans="1:14" x14ac:dyDescent="0.25">
      <c r="A4" s="18" t="s">
        <v>437</v>
      </c>
      <c r="B4" s="135"/>
      <c r="C4" s="135"/>
    </row>
    <row r="5" spans="1:14" x14ac:dyDescent="0.25">
      <c r="A5" s="14" t="s">
        <v>438</v>
      </c>
      <c r="B5" s="27">
        <v>46306.127</v>
      </c>
      <c r="C5" s="27">
        <v>47702.9</v>
      </c>
      <c r="D5" s="27">
        <v>1396.773000000001</v>
      </c>
      <c r="H5" s="26"/>
      <c r="I5" s="26"/>
      <c r="J5" s="67"/>
      <c r="K5" s="67"/>
      <c r="L5" s="67"/>
      <c r="M5" s="67"/>
      <c r="N5" s="67"/>
    </row>
    <row r="6" spans="1:14" x14ac:dyDescent="0.25">
      <c r="A6" s="14" t="s">
        <v>439</v>
      </c>
      <c r="B6" s="27">
        <v>44674.495000000003</v>
      </c>
      <c r="C6" s="27">
        <v>46052.700000000004</v>
      </c>
      <c r="D6" s="27">
        <v>1378.2050000000017</v>
      </c>
      <c r="H6" s="26"/>
      <c r="I6" s="26"/>
      <c r="J6" s="67"/>
      <c r="K6" s="67"/>
      <c r="L6" s="67"/>
      <c r="M6" s="67"/>
      <c r="N6" s="67"/>
    </row>
    <row r="7" spans="1:14" x14ac:dyDescent="0.25">
      <c r="A7" s="14" t="s">
        <v>470</v>
      </c>
      <c r="B7" s="27">
        <v>56</v>
      </c>
      <c r="C7" s="27">
        <v>80</v>
      </c>
      <c r="D7" s="27">
        <v>24</v>
      </c>
      <c r="H7" s="26"/>
      <c r="I7" s="26"/>
      <c r="J7" s="67"/>
      <c r="K7" s="67"/>
      <c r="L7" s="67"/>
      <c r="M7" s="67"/>
      <c r="N7" s="67"/>
    </row>
    <row r="8" spans="1:14" x14ac:dyDescent="0.25">
      <c r="A8" s="14" t="s">
        <v>442</v>
      </c>
      <c r="B8" s="27">
        <v>53</v>
      </c>
      <c r="C8" s="27">
        <v>0</v>
      </c>
      <c r="D8" s="27">
        <v>-53</v>
      </c>
      <c r="H8" s="26"/>
      <c r="I8" s="26"/>
      <c r="J8" s="67"/>
      <c r="K8" s="67"/>
      <c r="L8" s="67"/>
      <c r="M8" s="67"/>
      <c r="N8" s="67"/>
    </row>
    <row r="9" spans="1:14" x14ac:dyDescent="0.25">
      <c r="A9" s="16" t="s">
        <v>443</v>
      </c>
      <c r="B9" s="23">
        <v>1634.6319999999978</v>
      </c>
      <c r="C9" s="23">
        <v>1730.1999999999971</v>
      </c>
      <c r="D9" s="23">
        <v>95.567999999999302</v>
      </c>
      <c r="H9" s="26"/>
      <c r="I9" s="26"/>
      <c r="J9" s="67"/>
      <c r="K9" s="67"/>
      <c r="L9" s="67"/>
      <c r="M9" s="67"/>
      <c r="N9" s="67"/>
    </row>
    <row r="10" spans="1:14" x14ac:dyDescent="0.25">
      <c r="A10" s="14" t="s">
        <v>444</v>
      </c>
      <c r="B10" s="27">
        <v>60</v>
      </c>
      <c r="C10" s="27">
        <v>50</v>
      </c>
      <c r="D10" s="27">
        <v>-10</v>
      </c>
      <c r="H10" s="67"/>
      <c r="I10" s="67"/>
      <c r="J10" s="67"/>
      <c r="K10" s="67"/>
      <c r="L10" s="67"/>
      <c r="M10" s="67"/>
      <c r="N10" s="67"/>
    </row>
    <row r="11" spans="1:14" ht="15" customHeight="1" x14ac:dyDescent="0.25">
      <c r="A11" s="14" t="s">
        <v>445</v>
      </c>
      <c r="B11" s="27">
        <v>0</v>
      </c>
      <c r="C11" s="27">
        <v>0</v>
      </c>
      <c r="D11" s="27">
        <v>0</v>
      </c>
      <c r="H11" s="67"/>
      <c r="I11" s="67"/>
      <c r="J11" s="67"/>
      <c r="K11" s="67"/>
      <c r="L11" s="67"/>
      <c r="M11" s="67"/>
      <c r="N11" s="67"/>
    </row>
    <row r="12" spans="1:14" x14ac:dyDescent="0.25">
      <c r="A12" s="14" t="s">
        <v>446</v>
      </c>
      <c r="B12" s="27">
        <v>0</v>
      </c>
      <c r="C12" s="27">
        <v>0</v>
      </c>
      <c r="D12" s="27">
        <v>0</v>
      </c>
      <c r="H12" s="67"/>
      <c r="I12" s="67"/>
      <c r="J12" s="67"/>
      <c r="K12" s="67"/>
      <c r="L12" s="67"/>
      <c r="M12" s="67"/>
      <c r="N12" s="67"/>
    </row>
    <row r="13" spans="1:14" x14ac:dyDescent="0.25">
      <c r="A13" s="16" t="s">
        <v>447</v>
      </c>
      <c r="B13" s="23">
        <v>1694.6319999999978</v>
      </c>
      <c r="C13" s="23">
        <v>1780.1999999999971</v>
      </c>
      <c r="D13" s="23">
        <v>85.567999999999302</v>
      </c>
      <c r="H13" s="67"/>
      <c r="I13" s="67"/>
      <c r="J13" s="67"/>
      <c r="K13" s="67"/>
      <c r="L13" s="67"/>
      <c r="M13" s="67"/>
      <c r="N13" s="67"/>
    </row>
    <row r="14" spans="1:14" x14ac:dyDescent="0.25">
      <c r="A14" s="18" t="s">
        <v>448</v>
      </c>
      <c r="B14" s="175"/>
      <c r="C14" s="175"/>
      <c r="D14" s="175"/>
      <c r="K14" s="67"/>
      <c r="L14" s="67"/>
      <c r="M14" s="67"/>
      <c r="N14" s="67"/>
    </row>
    <row r="15" spans="1:14" x14ac:dyDescent="0.25">
      <c r="A15" s="14" t="s">
        <v>447</v>
      </c>
      <c r="B15" s="27">
        <v>1694.6320000000001</v>
      </c>
      <c r="C15" s="27">
        <v>1780.1999999999985</v>
      </c>
      <c r="D15" s="27">
        <v>85.567999999998392</v>
      </c>
      <c r="G15" s="67"/>
      <c r="H15" s="67"/>
      <c r="I15" s="67"/>
    </row>
    <row r="16" spans="1:14" x14ac:dyDescent="0.25">
      <c r="A16" s="14" t="s">
        <v>449</v>
      </c>
      <c r="B16" s="27">
        <v>325</v>
      </c>
      <c r="C16" s="27">
        <v>218</v>
      </c>
      <c r="D16" s="27">
        <v>-107</v>
      </c>
      <c r="G16" s="67"/>
      <c r="H16" s="67"/>
      <c r="I16" s="67"/>
    </row>
    <row r="17" spans="1:10" x14ac:dyDescent="0.25">
      <c r="A17" s="14" t="s">
        <v>450</v>
      </c>
      <c r="B17" s="27">
        <v>-513</v>
      </c>
      <c r="C17" s="27">
        <v>277</v>
      </c>
      <c r="D17" s="27">
        <v>790</v>
      </c>
      <c r="G17" s="67"/>
      <c r="H17" s="67"/>
      <c r="I17" s="67"/>
    </row>
    <row r="18" spans="1:10" ht="15" customHeight="1" x14ac:dyDescent="0.25">
      <c r="A18" s="16" t="s">
        <v>116</v>
      </c>
      <c r="B18" s="23">
        <v>1506.6320000000001</v>
      </c>
      <c r="C18" s="23">
        <v>2275.1999999999985</v>
      </c>
      <c r="D18" s="23">
        <v>768.56799999999839</v>
      </c>
    </row>
    <row r="19" spans="1:10" x14ac:dyDescent="0.25">
      <c r="A19" s="14" t="s">
        <v>120</v>
      </c>
      <c r="B19" s="27">
        <v>100</v>
      </c>
      <c r="C19" s="27">
        <v>100</v>
      </c>
      <c r="D19" s="27">
        <v>0</v>
      </c>
      <c r="G19" s="67"/>
      <c r="H19" s="67"/>
      <c r="I19" s="67"/>
      <c r="J19" s="67"/>
    </row>
    <row r="20" spans="1:10" x14ac:dyDescent="0.25">
      <c r="A20" s="14" t="s">
        <v>451</v>
      </c>
      <c r="B20" s="27">
        <v>200</v>
      </c>
      <c r="C20" s="27">
        <v>50</v>
      </c>
      <c r="D20" s="27">
        <v>-150</v>
      </c>
      <c r="G20" s="67"/>
      <c r="H20" s="67"/>
      <c r="I20" s="67"/>
    </row>
    <row r="21" spans="1:10" x14ac:dyDescent="0.25">
      <c r="A21" s="14" t="s">
        <v>488</v>
      </c>
      <c r="B21" s="27">
        <v>0</v>
      </c>
      <c r="C21" s="27">
        <v>0</v>
      </c>
      <c r="D21" s="27">
        <v>0</v>
      </c>
      <c r="G21" s="67"/>
      <c r="H21" s="67"/>
      <c r="I21" s="67"/>
    </row>
    <row r="22" spans="1:10" x14ac:dyDescent="0.25">
      <c r="A22" s="14" t="s">
        <v>452</v>
      </c>
      <c r="B22" s="27">
        <v>245</v>
      </c>
      <c r="C22" s="27">
        <v>0</v>
      </c>
      <c r="D22" s="27">
        <v>-245</v>
      </c>
      <c r="G22" s="67"/>
      <c r="H22" s="67"/>
      <c r="I22" s="67"/>
    </row>
    <row r="23" spans="1:10" ht="15" customHeight="1" x14ac:dyDescent="0.25">
      <c r="A23" s="14" t="s">
        <v>453</v>
      </c>
      <c r="B23" s="27">
        <v>2090</v>
      </c>
      <c r="C23" s="27">
        <v>2100</v>
      </c>
      <c r="D23" s="27">
        <v>10</v>
      </c>
      <c r="G23" s="67"/>
      <c r="H23" s="67"/>
      <c r="I23" s="67"/>
    </row>
    <row r="24" spans="1:10" x14ac:dyDescent="0.25">
      <c r="A24" s="14" t="s">
        <v>175</v>
      </c>
      <c r="B24" s="27">
        <v>0</v>
      </c>
      <c r="C24" s="27">
        <v>0</v>
      </c>
      <c r="D24" s="27">
        <v>0</v>
      </c>
    </row>
    <row r="25" spans="1:10" ht="15" customHeight="1" x14ac:dyDescent="0.25">
      <c r="A25" s="16" t="s">
        <v>455</v>
      </c>
      <c r="B25" s="23">
        <v>-2235</v>
      </c>
      <c r="C25" s="23">
        <v>-2150</v>
      </c>
      <c r="D25" s="23">
        <v>85</v>
      </c>
    </row>
    <row r="26" spans="1:10" x14ac:dyDescent="0.25">
      <c r="A26" s="14" t="s">
        <v>456</v>
      </c>
      <c r="B26" s="27">
        <v>0</v>
      </c>
      <c r="C26" s="27">
        <v>0</v>
      </c>
      <c r="D26" s="27">
        <v>0</v>
      </c>
    </row>
    <row r="27" spans="1:10" x14ac:dyDescent="0.25">
      <c r="A27" s="14" t="s">
        <v>457</v>
      </c>
      <c r="B27" s="27">
        <v>0</v>
      </c>
      <c r="C27" s="27">
        <v>0</v>
      </c>
      <c r="D27" s="27">
        <v>0</v>
      </c>
    </row>
    <row r="28" spans="1:10" x14ac:dyDescent="0.25">
      <c r="A28" s="14" t="s">
        <v>458</v>
      </c>
      <c r="B28" s="27">
        <v>1940</v>
      </c>
      <c r="C28" s="27">
        <v>1950</v>
      </c>
      <c r="D28" s="27">
        <v>10</v>
      </c>
    </row>
    <row r="29" spans="1:10" x14ac:dyDescent="0.25">
      <c r="A29" s="14" t="s">
        <v>459</v>
      </c>
      <c r="B29" s="27">
        <v>500</v>
      </c>
      <c r="C29" s="27">
        <v>250</v>
      </c>
      <c r="D29" s="27">
        <v>-250</v>
      </c>
    </row>
    <row r="30" spans="1:10" x14ac:dyDescent="0.25">
      <c r="A30" s="14" t="s">
        <v>489</v>
      </c>
      <c r="B30" s="27">
        <v>425</v>
      </c>
      <c r="C30" s="27">
        <v>1638</v>
      </c>
      <c r="D30" s="27">
        <v>1213</v>
      </c>
    </row>
    <row r="31" spans="1:10" ht="15" customHeight="1" x14ac:dyDescent="0.25">
      <c r="A31" s="16" t="s">
        <v>134</v>
      </c>
      <c r="B31" s="23">
        <v>1015</v>
      </c>
      <c r="C31" s="23">
        <v>62</v>
      </c>
      <c r="D31" s="23">
        <v>-953</v>
      </c>
    </row>
    <row r="32" spans="1:10" x14ac:dyDescent="0.25">
      <c r="A32" s="16" t="s">
        <v>135</v>
      </c>
      <c r="B32" s="23">
        <v>286.63200000000006</v>
      </c>
      <c r="C32" s="23">
        <v>187.19999999999845</v>
      </c>
      <c r="D32" s="23">
        <v>-99.432000000001608</v>
      </c>
    </row>
    <row r="33" spans="1:4" x14ac:dyDescent="0.25">
      <c r="A33" s="14" t="s">
        <v>461</v>
      </c>
      <c r="B33" s="27">
        <v>2705.8360000000002</v>
      </c>
      <c r="C33" s="27">
        <v>2992.4680000000003</v>
      </c>
      <c r="D33" s="27">
        <v>286.63200000000006</v>
      </c>
    </row>
    <row r="34" spans="1:4" x14ac:dyDescent="0.25">
      <c r="A34" s="14" t="s">
        <v>462</v>
      </c>
      <c r="B34" s="27">
        <v>2992.4680000000003</v>
      </c>
      <c r="C34" s="27">
        <v>3179.6679999999988</v>
      </c>
      <c r="D34" s="27">
        <v>187.19999999999845</v>
      </c>
    </row>
    <row r="35" spans="1:4" ht="3" customHeight="1" x14ac:dyDescent="0.25">
      <c r="A35" s="176"/>
      <c r="B35" s="166"/>
      <c r="C35" s="166"/>
      <c r="D35" s="166"/>
    </row>
    <row r="36" spans="1:4" x14ac:dyDescent="0.25">
      <c r="C36" s="167"/>
      <c r="D36" s="16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C96D9-EEF2-4453-BEA6-842476AAB172}">
  <dimension ref="A1:D25"/>
  <sheetViews>
    <sheetView topLeftCell="A3" workbookViewId="0"/>
  </sheetViews>
  <sheetFormatPr defaultColWidth="9.28515625" defaultRowHeight="12.75" x14ac:dyDescent="0.2"/>
  <cols>
    <col min="1" max="1" width="42.7109375" style="63" customWidth="1"/>
    <col min="2" max="2" width="10.5703125" style="63" customWidth="1"/>
    <col min="3" max="3" width="11.140625" style="63" bestFit="1" customWidth="1"/>
    <col min="4" max="4" width="11" style="63" bestFit="1" customWidth="1"/>
    <col min="5" max="16384" width="9.28515625" style="63"/>
  </cols>
  <sheetData>
    <row r="1" spans="1:4" hidden="1" x14ac:dyDescent="0.2">
      <c r="A1" s="76"/>
      <c r="B1" s="77" t="s">
        <v>114</v>
      </c>
      <c r="C1" s="78"/>
      <c r="D1" s="78"/>
    </row>
    <row r="2" spans="1:4" hidden="1" x14ac:dyDescent="0.2">
      <c r="A2" s="79"/>
      <c r="B2" s="79"/>
      <c r="C2" s="79"/>
      <c r="D2" s="79"/>
    </row>
    <row r="3" spans="1:4" ht="24" x14ac:dyDescent="0.2">
      <c r="A3" s="31" t="s">
        <v>115</v>
      </c>
      <c r="B3" s="80" t="s">
        <v>20</v>
      </c>
      <c r="C3" s="80" t="s">
        <v>21</v>
      </c>
      <c r="D3" s="80" t="s">
        <v>6</v>
      </c>
    </row>
    <row r="4" spans="1:4" ht="1.5" customHeight="1" x14ac:dyDescent="0.2">
      <c r="A4" s="8"/>
      <c r="B4" s="8"/>
      <c r="C4" s="8"/>
      <c r="D4" s="8"/>
    </row>
    <row r="5" spans="1:4" ht="12.75" customHeight="1" x14ac:dyDescent="0.2">
      <c r="A5" s="16" t="s">
        <v>116</v>
      </c>
      <c r="B5" s="69">
        <v>-75754.692162244581</v>
      </c>
      <c r="C5" s="69">
        <v>25891.707837755093</v>
      </c>
      <c r="D5" s="69">
        <v>-9624.5709000001661</v>
      </c>
    </row>
    <row r="6" spans="1:4" x14ac:dyDescent="0.2">
      <c r="A6" s="81" t="s">
        <v>117</v>
      </c>
      <c r="B6" s="67"/>
      <c r="C6" s="82"/>
      <c r="D6" s="82"/>
    </row>
    <row r="7" spans="1:4" x14ac:dyDescent="0.2">
      <c r="A7" s="35" t="s">
        <v>118</v>
      </c>
      <c r="B7" s="67">
        <v>-66615.599999999977</v>
      </c>
      <c r="C7" s="67">
        <v>-71015.599999999977</v>
      </c>
      <c r="D7" s="67">
        <v>-72308.100000000035</v>
      </c>
    </row>
    <row r="8" spans="1:4" x14ac:dyDescent="0.2">
      <c r="A8" s="35" t="s">
        <v>119</v>
      </c>
      <c r="B8" s="67">
        <v>75800</v>
      </c>
      <c r="C8" s="67">
        <v>800</v>
      </c>
      <c r="D8" s="67">
        <v>48300</v>
      </c>
    </row>
    <row r="9" spans="1:4" x14ac:dyDescent="0.2">
      <c r="A9" s="35" t="s">
        <v>120</v>
      </c>
      <c r="B9" s="67">
        <v>-29527.8</v>
      </c>
      <c r="C9" s="67">
        <v>-28850</v>
      </c>
      <c r="D9" s="67">
        <v>-29750</v>
      </c>
    </row>
    <row r="10" spans="1:4" x14ac:dyDescent="0.2">
      <c r="A10" s="35" t="s">
        <v>121</v>
      </c>
      <c r="B10" s="67">
        <v>7052.5</v>
      </c>
      <c r="C10" s="67">
        <v>4246</v>
      </c>
      <c r="D10" s="67">
        <v>6085</v>
      </c>
    </row>
    <row r="11" spans="1:4" x14ac:dyDescent="0.2">
      <c r="A11" s="35" t="s">
        <v>122</v>
      </c>
      <c r="B11" s="67">
        <v>33166.6</v>
      </c>
      <c r="C11" s="67">
        <v>39266.6</v>
      </c>
      <c r="D11" s="67">
        <v>45230.3</v>
      </c>
    </row>
    <row r="12" spans="1:4" x14ac:dyDescent="0.2">
      <c r="A12" s="35" t="s">
        <v>123</v>
      </c>
      <c r="B12" s="67">
        <v>-8000</v>
      </c>
      <c r="C12" s="67">
        <v>-8000</v>
      </c>
      <c r="D12" s="67">
        <v>-8000</v>
      </c>
    </row>
    <row r="13" spans="1:4" x14ac:dyDescent="0.2">
      <c r="A13" s="35" t="s">
        <v>124</v>
      </c>
      <c r="B13" s="67">
        <v>-1412</v>
      </c>
      <c r="C13" s="67">
        <v>-1412</v>
      </c>
      <c r="D13" s="67">
        <v>-1606</v>
      </c>
    </row>
    <row r="14" spans="1:4" hidden="1" x14ac:dyDescent="0.2">
      <c r="A14" s="35" t="s">
        <v>125</v>
      </c>
      <c r="B14" s="67">
        <v>0</v>
      </c>
      <c r="C14" s="67">
        <v>0</v>
      </c>
      <c r="D14" s="67">
        <v>0</v>
      </c>
    </row>
    <row r="15" spans="1:4" x14ac:dyDescent="0.2">
      <c r="A15" s="16" t="s">
        <v>126</v>
      </c>
      <c r="B15" s="69">
        <f>SUM(B7:B14)</f>
        <v>10463.700000000023</v>
      </c>
      <c r="C15" s="69">
        <f>SUM(C7:C14)</f>
        <v>-64964.999999999978</v>
      </c>
      <c r="D15" s="69">
        <f>SUM(D7:D14)</f>
        <v>-12048.800000000032</v>
      </c>
    </row>
    <row r="16" spans="1:4" x14ac:dyDescent="0.2">
      <c r="A16" s="16" t="s">
        <v>127</v>
      </c>
      <c r="B16" s="69">
        <f>B5+B15</f>
        <v>-65290.992162244554</v>
      </c>
      <c r="C16" s="69">
        <f>C5+C15</f>
        <v>-39073.292162244885</v>
      </c>
      <c r="D16" s="69">
        <f>D5+D15</f>
        <v>-21673.370900000198</v>
      </c>
    </row>
    <row r="17" spans="1:4" x14ac:dyDescent="0.2">
      <c r="A17" s="81" t="s">
        <v>128</v>
      </c>
      <c r="B17" s="67"/>
      <c r="C17" s="82"/>
      <c r="D17" s="82"/>
    </row>
    <row r="18" spans="1:4" hidden="1" x14ac:dyDescent="0.2">
      <c r="A18" s="35" t="s">
        <v>129</v>
      </c>
      <c r="B18" s="67">
        <v>0</v>
      </c>
      <c r="C18" s="67">
        <v>0</v>
      </c>
      <c r="D18" s="67">
        <v>0</v>
      </c>
    </row>
    <row r="19" spans="1:4" x14ac:dyDescent="0.2">
      <c r="A19" s="35" t="s">
        <v>130</v>
      </c>
      <c r="B19" s="67">
        <v>155341.70000000001</v>
      </c>
      <c r="C19" s="67">
        <v>213374.8</v>
      </c>
      <c r="D19" s="67">
        <v>107112</v>
      </c>
    </row>
    <row r="20" spans="1:4" x14ac:dyDescent="0.2">
      <c r="A20" s="83" t="s">
        <v>131</v>
      </c>
      <c r="B20" s="67">
        <v>155341.70000000001</v>
      </c>
      <c r="C20" s="67">
        <v>139488.70000000001</v>
      </c>
      <c r="D20" s="67">
        <v>107112</v>
      </c>
    </row>
    <row r="21" spans="1:4" x14ac:dyDescent="0.2">
      <c r="A21" s="35" t="s">
        <v>132</v>
      </c>
      <c r="B21" s="67">
        <v>-96562.6</v>
      </c>
      <c r="C21" s="67">
        <v>-145556.09841344511</v>
      </c>
      <c r="D21" s="67">
        <v>-146400</v>
      </c>
    </row>
    <row r="22" spans="1:4" x14ac:dyDescent="0.2">
      <c r="A22" s="83" t="s">
        <v>133</v>
      </c>
      <c r="B22" s="67">
        <v>-96562.6</v>
      </c>
      <c r="C22" s="67">
        <v>-99401.4</v>
      </c>
      <c r="D22" s="67">
        <v>-103407.9</v>
      </c>
    </row>
    <row r="23" spans="1:4" x14ac:dyDescent="0.2">
      <c r="A23" s="16" t="s">
        <v>134</v>
      </c>
      <c r="B23" s="69">
        <f>B19+B21</f>
        <v>58779.100000000006</v>
      </c>
      <c r="C23" s="69">
        <f>C19+C21</f>
        <v>67818.701586554875</v>
      </c>
      <c r="D23" s="69">
        <f>D19+D21</f>
        <v>-39288</v>
      </c>
    </row>
    <row r="24" spans="1:4" x14ac:dyDescent="0.2">
      <c r="A24" s="16" t="s">
        <v>135</v>
      </c>
      <c r="B24" s="69">
        <f>B16+B23</f>
        <v>-6511.8921622445487</v>
      </c>
      <c r="C24" s="69">
        <f>C16+C23</f>
        <v>28745.40942430999</v>
      </c>
      <c r="D24" s="69">
        <f>D16+D23</f>
        <v>-60961.370900000198</v>
      </c>
    </row>
    <row r="25" spans="1:4" ht="3" customHeight="1" x14ac:dyDescent="0.2">
      <c r="A25" s="12"/>
      <c r="B25" s="12"/>
      <c r="C25" s="12"/>
      <c r="D2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41B22-B5A3-4623-B7A0-0FCD49BFD5E6}">
  <dimension ref="A1:G29"/>
  <sheetViews>
    <sheetView topLeftCell="A2" workbookViewId="0"/>
  </sheetViews>
  <sheetFormatPr defaultColWidth="9.28515625" defaultRowHeight="12.75" x14ac:dyDescent="0.2"/>
  <cols>
    <col min="1" max="1" width="36.5703125" style="63" customWidth="1"/>
    <col min="2" max="2" width="8.7109375" style="63" hidden="1" customWidth="1"/>
    <col min="3" max="3" width="9.42578125" style="63" hidden="1" customWidth="1"/>
    <col min="4" max="4" width="9.28515625" style="63" bestFit="1"/>
    <col min="5" max="5" width="10" style="63" bestFit="1" customWidth="1"/>
    <col min="6" max="6" width="9.7109375" style="63" bestFit="1" customWidth="1"/>
    <col min="7" max="7" width="10.140625" style="63" bestFit="1" customWidth="1"/>
    <col min="8" max="16384" width="9.28515625" style="63"/>
  </cols>
  <sheetData>
    <row r="1" spans="1:7" hidden="1" x14ac:dyDescent="0.2">
      <c r="A1" s="76"/>
      <c r="B1" s="84"/>
      <c r="D1" s="78"/>
      <c r="E1" s="78"/>
      <c r="F1" s="78"/>
      <c r="G1" s="78"/>
    </row>
    <row r="2" spans="1:7" x14ac:dyDescent="0.2">
      <c r="A2" s="79"/>
      <c r="B2" s="79"/>
      <c r="C2" s="79"/>
      <c r="D2" s="79"/>
      <c r="E2" s="79"/>
      <c r="F2" s="79"/>
      <c r="G2" s="79"/>
    </row>
    <row r="3" spans="1:7" ht="24" x14ac:dyDescent="0.2">
      <c r="A3" s="31" t="s">
        <v>137</v>
      </c>
      <c r="B3" s="80">
        <v>2019</v>
      </c>
      <c r="C3" s="80">
        <v>2020</v>
      </c>
      <c r="D3" s="80">
        <v>2021</v>
      </c>
      <c r="E3" s="80">
        <v>2022</v>
      </c>
      <c r="F3" s="80" t="s">
        <v>21</v>
      </c>
      <c r="G3" s="80" t="s">
        <v>6</v>
      </c>
    </row>
    <row r="4" spans="1:7" ht="2.25" customHeight="1" x14ac:dyDescent="0.2">
      <c r="A4" s="85"/>
      <c r="B4" s="85"/>
      <c r="C4" s="85"/>
      <c r="D4" s="85"/>
      <c r="E4" s="85"/>
      <c r="F4" s="85"/>
      <c r="G4" s="85"/>
    </row>
    <row r="5" spans="1:7" x14ac:dyDescent="0.2">
      <c r="A5" s="86" t="s">
        <v>136</v>
      </c>
      <c r="B5" s="87">
        <f>+SUM(B6:B11)</f>
        <v>905829.56</v>
      </c>
      <c r="C5" s="87">
        <v>1244558</v>
      </c>
      <c r="D5" s="87">
        <v>1461867</v>
      </c>
      <c r="E5" s="87">
        <v>1598112</v>
      </c>
      <c r="F5" s="87">
        <v>1701436.6058410979</v>
      </c>
      <c r="G5" s="87">
        <v>1698991.3645003231</v>
      </c>
    </row>
    <row r="6" spans="1:7" x14ac:dyDescent="0.2">
      <c r="A6" s="88" t="s">
        <v>138</v>
      </c>
      <c r="B6" s="89">
        <v>664244</v>
      </c>
      <c r="C6" s="89">
        <v>844799</v>
      </c>
      <c r="D6" s="89">
        <v>873320</v>
      </c>
      <c r="E6" s="89">
        <v>1005160.8528012331</v>
      </c>
      <c r="F6" s="89">
        <v>1067972.6332215357</v>
      </c>
      <c r="G6" s="89">
        <v>1095686.9807907052</v>
      </c>
    </row>
    <row r="7" spans="1:7" hidden="1" x14ac:dyDescent="0.2">
      <c r="A7" s="90" t="s">
        <v>139</v>
      </c>
      <c r="B7" s="91"/>
      <c r="C7" s="91">
        <v>0</v>
      </c>
      <c r="D7" s="91">
        <v>0</v>
      </c>
      <c r="E7" s="91">
        <v>0</v>
      </c>
      <c r="F7" s="91">
        <v>0</v>
      </c>
      <c r="G7" s="91">
        <v>0</v>
      </c>
    </row>
    <row r="8" spans="1:7" x14ac:dyDescent="0.2">
      <c r="A8" s="88" t="s">
        <v>140</v>
      </c>
      <c r="B8" s="89">
        <v>34241</v>
      </c>
      <c r="C8" s="89">
        <v>133670</v>
      </c>
      <c r="D8" s="89">
        <v>223102</v>
      </c>
      <c r="E8" s="89">
        <v>250493.14719876699</v>
      </c>
      <c r="F8" s="89">
        <v>264172.45258435467</v>
      </c>
      <c r="G8" s="89">
        <v>271753.79148970701</v>
      </c>
    </row>
    <row r="9" spans="1:7" x14ac:dyDescent="0.2">
      <c r="A9" s="88" t="s">
        <v>141</v>
      </c>
      <c r="B9" s="89">
        <v>186633.56000000003</v>
      </c>
      <c r="C9" s="89">
        <v>245858</v>
      </c>
      <c r="D9" s="89">
        <v>344100</v>
      </c>
      <c r="E9" s="89">
        <v>314508</v>
      </c>
      <c r="F9" s="89">
        <v>341507.3598849845</v>
      </c>
      <c r="G9" s="89">
        <v>298594.57610821252</v>
      </c>
    </row>
    <row r="10" spans="1:7" hidden="1" x14ac:dyDescent="0.2">
      <c r="A10" s="88" t="s">
        <v>142</v>
      </c>
      <c r="B10" s="89"/>
      <c r="C10" s="89">
        <v>0</v>
      </c>
      <c r="D10" s="89">
        <v>0</v>
      </c>
      <c r="E10" s="89">
        <v>0</v>
      </c>
      <c r="F10" s="89">
        <v>0</v>
      </c>
      <c r="G10" s="89">
        <v>0</v>
      </c>
    </row>
    <row r="11" spans="1:7" x14ac:dyDescent="0.2">
      <c r="A11" s="88" t="s">
        <v>143</v>
      </c>
      <c r="B11" s="89">
        <v>20711</v>
      </c>
      <c r="C11" s="89">
        <v>20231</v>
      </c>
      <c r="D11" s="89">
        <v>21345</v>
      </c>
      <c r="E11" s="89">
        <v>27950</v>
      </c>
      <c r="F11" s="89">
        <v>27784.160150223041</v>
      </c>
      <c r="G11" s="89">
        <v>32956.016111698264</v>
      </c>
    </row>
    <row r="12" spans="1:7" x14ac:dyDescent="0.2">
      <c r="A12" s="86" t="s">
        <v>144</v>
      </c>
      <c r="B12" s="87">
        <f t="shared" ref="B12" si="0">SUM(B13:B14)</f>
        <v>151433.82489533129</v>
      </c>
      <c r="C12" s="87">
        <v>172220.02926264209</v>
      </c>
      <c r="D12" s="87">
        <v>135669.63351896059</v>
      </c>
      <c r="E12" s="87">
        <v>179259.36142373487</v>
      </c>
      <c r="F12" s="87">
        <v>207466.83821394312</v>
      </c>
      <c r="G12" s="87">
        <v>223539.36679537734</v>
      </c>
    </row>
    <row r="13" spans="1:7" x14ac:dyDescent="0.2">
      <c r="A13" s="88" t="s">
        <v>145</v>
      </c>
      <c r="B13" s="89">
        <v>70699.324895331272</v>
      </c>
      <c r="C13" s="89">
        <v>61593.0292626421</v>
      </c>
      <c r="D13" s="89">
        <v>62166.633518960582</v>
      </c>
      <c r="E13" s="89">
        <v>87583</v>
      </c>
      <c r="F13" s="89">
        <v>119698.85347347309</v>
      </c>
      <c r="G13" s="89">
        <v>151263.6063267343</v>
      </c>
    </row>
    <row r="14" spans="1:7" x14ac:dyDescent="0.2">
      <c r="A14" s="88" t="s">
        <v>146</v>
      </c>
      <c r="B14" s="89">
        <v>80734.5</v>
      </c>
      <c r="C14" s="89">
        <v>110627</v>
      </c>
      <c r="D14" s="89">
        <v>73503</v>
      </c>
      <c r="E14" s="89">
        <v>91676.361423734881</v>
      </c>
      <c r="F14" s="89">
        <v>87767.984740470012</v>
      </c>
      <c r="G14" s="89">
        <v>72275.760468643028</v>
      </c>
    </row>
    <row r="15" spans="1:7" x14ac:dyDescent="0.2">
      <c r="A15" s="86" t="s">
        <v>147</v>
      </c>
      <c r="B15" s="87">
        <f t="shared" ref="B15" si="1">B5-B12</f>
        <v>754395.73510466877</v>
      </c>
      <c r="C15" s="87">
        <v>1072337.9707373579</v>
      </c>
      <c r="D15" s="87">
        <v>1326197.3664810394</v>
      </c>
      <c r="E15" s="87">
        <v>1418852.6385762652</v>
      </c>
      <c r="F15" s="87">
        <v>1493969.7676271547</v>
      </c>
      <c r="G15" s="87">
        <v>1475451.9977049457</v>
      </c>
    </row>
    <row r="16" spans="1:7" x14ac:dyDescent="0.2">
      <c r="A16" s="88" t="s">
        <v>148</v>
      </c>
      <c r="B16" s="89">
        <v>151469.04823762504</v>
      </c>
      <c r="C16" s="89">
        <v>214151.81045013602</v>
      </c>
      <c r="D16" s="89">
        <v>304564</v>
      </c>
      <c r="E16" s="89">
        <v>228195</v>
      </c>
      <c r="F16" s="89">
        <v>247049.73266786049</v>
      </c>
      <c r="G16" s="89">
        <v>185800</v>
      </c>
    </row>
    <row r="17" spans="1:7" x14ac:dyDescent="0.2">
      <c r="A17" s="88" t="s">
        <v>149</v>
      </c>
      <c r="B17" s="89">
        <v>69460</v>
      </c>
      <c r="C17" s="89">
        <v>134615</v>
      </c>
      <c r="D17" s="89">
        <v>56468</v>
      </c>
      <c r="E17" s="89">
        <v>83428</v>
      </c>
      <c r="F17" s="89">
        <v>80000</v>
      </c>
      <c r="G17" s="89">
        <v>80000</v>
      </c>
    </row>
    <row r="18" spans="1:7" x14ac:dyDescent="0.2">
      <c r="A18" s="86" t="s">
        <v>150</v>
      </c>
      <c r="B18" s="87">
        <f t="shared" ref="B18" si="2">B16+B17-B15</f>
        <v>-533466.68686704373</v>
      </c>
      <c r="C18" s="87">
        <v>-723571.16028722189</v>
      </c>
      <c r="D18" s="87">
        <v>-965165.36648103944</v>
      </c>
      <c r="E18" s="87">
        <v>-1107229.6385762652</v>
      </c>
      <c r="F18" s="87">
        <v>-1166920.0349592944</v>
      </c>
      <c r="G18" s="87">
        <v>-1209651.9977049457</v>
      </c>
    </row>
    <row r="19" spans="1:7" x14ac:dyDescent="0.2">
      <c r="A19" s="88" t="s">
        <v>151</v>
      </c>
      <c r="B19" s="89">
        <v>906811</v>
      </c>
      <c r="C19" s="89">
        <v>906811</v>
      </c>
      <c r="D19" s="89">
        <v>852311</v>
      </c>
      <c r="E19" s="89">
        <v>777311</v>
      </c>
      <c r="F19" s="89">
        <v>777923</v>
      </c>
      <c r="G19" s="89">
        <v>731229</v>
      </c>
    </row>
    <row r="20" spans="1:7" x14ac:dyDescent="0.2">
      <c r="A20" s="86" t="s">
        <v>152</v>
      </c>
      <c r="B20" s="87">
        <f t="shared" ref="B20" si="3">B18+B19</f>
        <v>373344.31313295627</v>
      </c>
      <c r="C20" s="87">
        <v>183239.83971277811</v>
      </c>
      <c r="D20" s="87">
        <v>-112854.36648103944</v>
      </c>
      <c r="E20" s="87">
        <v>-329918.63857626519</v>
      </c>
      <c r="F20" s="87">
        <v>-388997.03495929437</v>
      </c>
      <c r="G20" s="87">
        <v>-478422.99770494574</v>
      </c>
    </row>
    <row r="21" spans="1:7" x14ac:dyDescent="0.2">
      <c r="A21" s="86" t="s">
        <v>153</v>
      </c>
      <c r="B21" s="87">
        <f t="shared" ref="B21" si="4">B5-B11-B16-B17</f>
        <v>664189.51176237501</v>
      </c>
      <c r="C21" s="87">
        <v>875560.18954986404</v>
      </c>
      <c r="D21" s="87">
        <v>1079490</v>
      </c>
      <c r="E21" s="87">
        <v>1258539</v>
      </c>
      <c r="F21" s="87">
        <v>1346602.7130230144</v>
      </c>
      <c r="G21" s="87">
        <v>1400235.3483886248</v>
      </c>
    </row>
    <row r="22" spans="1:7" ht="3" customHeight="1" x14ac:dyDescent="0.2">
      <c r="A22" s="62"/>
      <c r="B22" s="92"/>
      <c r="C22" s="92"/>
      <c r="D22" s="92"/>
      <c r="E22" s="92"/>
      <c r="F22" s="92"/>
      <c r="G22" s="92"/>
    </row>
    <row r="23" spans="1:7" ht="17.25" customHeight="1" x14ac:dyDescent="0.2">
      <c r="A23" s="53" t="s">
        <v>154</v>
      </c>
      <c r="B23" s="93"/>
      <c r="C23" s="93"/>
      <c r="D23" s="93"/>
      <c r="E23" s="93"/>
      <c r="F23" s="93"/>
      <c r="G23" s="93"/>
    </row>
    <row r="24" spans="1:7" x14ac:dyDescent="0.2">
      <c r="A24" s="86" t="s">
        <v>136</v>
      </c>
      <c r="B24" s="94">
        <f t="shared" ref="B24" si="5">B5/B$29*100</f>
        <v>29.746641625746395</v>
      </c>
      <c r="C24" s="94">
        <v>42.614946277537918</v>
      </c>
      <c r="D24" s="94">
        <v>44.975001530581324</v>
      </c>
      <c r="E24" s="94">
        <v>42.093607198292567</v>
      </c>
      <c r="F24" s="94">
        <v>40.611915496406326</v>
      </c>
      <c r="G24" s="94">
        <v>37.514669535820907</v>
      </c>
    </row>
    <row r="25" spans="1:7" x14ac:dyDescent="0.2">
      <c r="A25" s="86" t="s">
        <v>144</v>
      </c>
      <c r="B25" s="94">
        <f t="shared" ref="B25" si="6">B12/B$29*100</f>
        <v>4.9729528799848968</v>
      </c>
      <c r="C25" s="94">
        <v>5.8969909758673369</v>
      </c>
      <c r="D25" s="94">
        <v>4.1739378309850759</v>
      </c>
      <c r="E25" s="94">
        <v>4.7216172248174431</v>
      </c>
      <c r="F25" s="94">
        <v>4.9520656091010151</v>
      </c>
      <c r="G25" s="94">
        <v>4.9358729236634939</v>
      </c>
    </row>
    <row r="26" spans="1:7" x14ac:dyDescent="0.2">
      <c r="A26" s="86" t="s">
        <v>152</v>
      </c>
      <c r="B26" s="94">
        <f t="shared" ref="B26:B27" si="7">B20/B$29*100</f>
        <v>12.260297053870147</v>
      </c>
      <c r="C26" s="94">
        <v>6.27432062247376</v>
      </c>
      <c r="D26" s="94">
        <v>-3.4720157888628269</v>
      </c>
      <c r="E26" s="94">
        <v>-8.6899200929751856</v>
      </c>
      <c r="F26" s="94">
        <v>-9.2850445663885584</v>
      </c>
      <c r="G26" s="94">
        <v>-10.563844544622716</v>
      </c>
    </row>
    <row r="27" spans="1:7" x14ac:dyDescent="0.2">
      <c r="A27" s="86" t="s">
        <v>153</v>
      </c>
      <c r="B27" s="94">
        <f t="shared" si="7"/>
        <v>21.81139615047983</v>
      </c>
      <c r="C27" s="94">
        <v>29.980081635744078</v>
      </c>
      <c r="D27" s="94">
        <v>33.210999634198757</v>
      </c>
      <c r="E27" s="94">
        <v>33.149395229953797</v>
      </c>
      <c r="F27" s="94">
        <v>32.14231749850434</v>
      </c>
      <c r="G27" s="94">
        <v>30.917971370986525</v>
      </c>
    </row>
    <row r="28" spans="1:7" ht="3.75" customHeight="1" x14ac:dyDescent="0.2">
      <c r="A28" s="62"/>
      <c r="B28" s="62"/>
      <c r="C28" s="62"/>
      <c r="D28" s="62"/>
      <c r="E28" s="62"/>
      <c r="F28" s="62"/>
      <c r="G28" s="62"/>
    </row>
    <row r="29" spans="1:7" hidden="1" x14ac:dyDescent="0.2">
      <c r="A29" s="63" t="s">
        <v>68</v>
      </c>
      <c r="B29" s="95">
        <v>3045149</v>
      </c>
      <c r="C29" s="95">
        <v>2920473</v>
      </c>
      <c r="D29" s="95">
        <v>3250399</v>
      </c>
      <c r="E29" s="95">
        <v>3796567</v>
      </c>
      <c r="F29" s="95">
        <v>4189501</v>
      </c>
      <c r="G29" s="95">
        <v>4528872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D668-C5F2-4BAD-925D-9A853DA81C4B}">
  <dimension ref="A1:D12"/>
  <sheetViews>
    <sheetView workbookViewId="0"/>
  </sheetViews>
  <sheetFormatPr defaultColWidth="9.28515625" defaultRowHeight="12.75" x14ac:dyDescent="0.2"/>
  <cols>
    <col min="1" max="1" width="54" style="63" customWidth="1"/>
    <col min="2" max="2" width="8.140625" style="63" customWidth="1"/>
    <col min="3" max="3" width="8.28515625" style="63" customWidth="1"/>
    <col min="4" max="4" width="8.28515625" style="63" bestFit="1" customWidth="1"/>
    <col min="5" max="16384" width="9.28515625" style="63"/>
  </cols>
  <sheetData>
    <row r="1" spans="1:4" x14ac:dyDescent="0.2">
      <c r="A1" s="10"/>
      <c r="B1" s="148">
        <v>2023</v>
      </c>
      <c r="C1" s="148">
        <v>2023</v>
      </c>
      <c r="D1" s="148">
        <v>2024</v>
      </c>
    </row>
    <row r="2" spans="1:4" x14ac:dyDescent="0.2">
      <c r="A2" s="31" t="s">
        <v>503</v>
      </c>
      <c r="B2" s="150" t="s">
        <v>156</v>
      </c>
      <c r="C2" s="150" t="s">
        <v>157</v>
      </c>
      <c r="D2" s="150" t="s">
        <v>156</v>
      </c>
    </row>
    <row r="3" spans="1:4" x14ac:dyDescent="0.2">
      <c r="A3" s="8"/>
      <c r="B3" s="8"/>
      <c r="C3" s="8"/>
      <c r="D3" s="8"/>
    </row>
    <row r="4" spans="1:4" x14ac:dyDescent="0.2">
      <c r="A4" s="14" t="s">
        <v>158</v>
      </c>
      <c r="B4" s="68">
        <v>5</v>
      </c>
      <c r="C4" s="68">
        <v>0</v>
      </c>
      <c r="D4" s="68">
        <v>7</v>
      </c>
    </row>
    <row r="5" spans="1:4" x14ac:dyDescent="0.2">
      <c r="A5" s="14" t="s">
        <v>159</v>
      </c>
      <c r="B5" s="68">
        <v>3</v>
      </c>
      <c r="C5" s="68">
        <v>3</v>
      </c>
      <c r="D5" s="68">
        <v>3</v>
      </c>
    </row>
    <row r="6" spans="1:4" x14ac:dyDescent="0.2">
      <c r="A6" s="14" t="s">
        <v>404</v>
      </c>
      <c r="B6" s="68">
        <v>2</v>
      </c>
      <c r="C6" s="68">
        <v>0</v>
      </c>
      <c r="D6" s="68">
        <v>2</v>
      </c>
    </row>
    <row r="7" spans="1:4" x14ac:dyDescent="0.2">
      <c r="A7" s="14" t="s">
        <v>160</v>
      </c>
      <c r="B7" s="68">
        <v>1.5</v>
      </c>
      <c r="C7" s="68">
        <v>0.15</v>
      </c>
      <c r="D7" s="68">
        <v>1.5</v>
      </c>
    </row>
    <row r="8" spans="1:4" x14ac:dyDescent="0.2">
      <c r="A8" s="14" t="s">
        <v>161</v>
      </c>
      <c r="B8" s="68">
        <v>20</v>
      </c>
      <c r="C8" s="68">
        <v>17</v>
      </c>
      <c r="D8" s="68">
        <v>20</v>
      </c>
    </row>
    <row r="9" spans="1:4" x14ac:dyDescent="0.2">
      <c r="A9" s="14" t="s">
        <v>162</v>
      </c>
      <c r="B9" s="68">
        <v>10</v>
      </c>
      <c r="C9" s="68">
        <v>0</v>
      </c>
      <c r="D9" s="68">
        <v>10</v>
      </c>
    </row>
    <row r="10" spans="1:4" s="66" customFormat="1" ht="12" x14ac:dyDescent="0.2">
      <c r="A10" s="16" t="s">
        <v>163</v>
      </c>
      <c r="B10" s="70">
        <f>SUM(B4:B9)</f>
        <v>41.5</v>
      </c>
      <c r="C10" s="70">
        <f t="shared" ref="C10:D10" si="0">SUM(C4:C9)</f>
        <v>20.149999999999999</v>
      </c>
      <c r="D10" s="70">
        <f t="shared" si="0"/>
        <v>43.5</v>
      </c>
    </row>
    <row r="11" spans="1:4" hidden="1" x14ac:dyDescent="0.2">
      <c r="A11" s="14" t="s">
        <v>164</v>
      </c>
      <c r="B11" s="96"/>
      <c r="C11" s="96"/>
      <c r="D11" s="96"/>
    </row>
    <row r="12" spans="1:4" ht="1.5" customHeight="1" x14ac:dyDescent="0.2">
      <c r="A12" s="12"/>
      <c r="B12" s="12"/>
      <c r="C12" s="12"/>
      <c r="D12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119A-0C8C-45EA-83D1-F4C6453791EF}">
  <dimension ref="A1:G30"/>
  <sheetViews>
    <sheetView topLeftCell="A2" workbookViewId="0">
      <selection activeCell="M11" sqref="M11"/>
    </sheetView>
  </sheetViews>
  <sheetFormatPr defaultColWidth="9.140625" defaultRowHeight="12" outlineLevelRow="1" x14ac:dyDescent="0.2"/>
  <cols>
    <col min="1" max="1" width="20.7109375" style="8" customWidth="1"/>
    <col min="2" max="3" width="8.7109375" style="9" customWidth="1"/>
    <col min="4" max="4" width="8" style="9" bestFit="1" customWidth="1"/>
    <col min="5" max="6" width="8.7109375" style="9" customWidth="1"/>
    <col min="7" max="7" width="8" style="9" customWidth="1"/>
    <col min="8" max="16384" width="9.140625" style="8"/>
  </cols>
  <sheetData>
    <row r="1" spans="1:7" hidden="1" x14ac:dyDescent="0.2"/>
    <row r="2" spans="1:7" x14ac:dyDescent="0.2">
      <c r="A2" s="10"/>
      <c r="B2" s="185" t="s">
        <v>2</v>
      </c>
      <c r="C2" s="185"/>
      <c r="D2" s="185"/>
      <c r="E2" s="185" t="s">
        <v>3</v>
      </c>
      <c r="F2" s="185"/>
      <c r="G2" s="185"/>
    </row>
    <row r="3" spans="1:7" ht="24" x14ac:dyDescent="0.2">
      <c r="A3" s="10" t="s">
        <v>4</v>
      </c>
      <c r="B3" s="11" t="s">
        <v>20</v>
      </c>
      <c r="C3" s="11" t="s">
        <v>21</v>
      </c>
      <c r="D3" s="11" t="s">
        <v>7</v>
      </c>
      <c r="E3" s="11" t="s">
        <v>20</v>
      </c>
      <c r="F3" s="11" t="s">
        <v>21</v>
      </c>
      <c r="G3" s="11" t="s">
        <v>7</v>
      </c>
    </row>
    <row r="4" spans="1:7" x14ac:dyDescent="0.2">
      <c r="A4" s="12"/>
      <c r="B4" s="13"/>
      <c r="C4" s="13"/>
      <c r="D4" s="13"/>
      <c r="E4" s="13"/>
      <c r="F4" s="13"/>
      <c r="G4" s="13"/>
    </row>
    <row r="5" spans="1:7" x14ac:dyDescent="0.2">
      <c r="A5" s="14" t="s">
        <v>8</v>
      </c>
      <c r="B5" s="15">
        <v>1122.5019000000002</v>
      </c>
      <c r="C5" s="19">
        <v>1223.9096000000002</v>
      </c>
      <c r="D5" s="15">
        <f>C5-B5</f>
        <v>101.40769999999998</v>
      </c>
      <c r="E5" s="15">
        <f>B5/B$16*100</f>
        <v>28.383450794684713</v>
      </c>
      <c r="F5" s="15">
        <f>C5/C$16*100</f>
        <v>29.213732136595745</v>
      </c>
      <c r="G5" s="15">
        <f>F5-E5</f>
        <v>0.8302813419110322</v>
      </c>
    </row>
    <row r="6" spans="1:7" x14ac:dyDescent="0.2">
      <c r="A6" s="14" t="s">
        <v>9</v>
      </c>
      <c r="B6" s="15">
        <v>1172.8285571622457</v>
      </c>
      <c r="C6" s="19">
        <v>1176.9593790749302</v>
      </c>
      <c r="D6" s="15">
        <f>C6-B6</f>
        <v>4.1308219126844961</v>
      </c>
      <c r="E6" s="15">
        <f>B6/B$16*100</f>
        <v>29.6560047184024</v>
      </c>
      <c r="F6" s="15">
        <f>C6/C$16*100</f>
        <v>28.093068340953497</v>
      </c>
      <c r="G6" s="15">
        <f>F6-E6</f>
        <v>-1.5629363774489029</v>
      </c>
    </row>
    <row r="7" spans="1:7" s="18" customFormat="1" x14ac:dyDescent="0.2">
      <c r="A7" s="16" t="s">
        <v>10</v>
      </c>
      <c r="B7" s="17">
        <f>B5-B6</f>
        <v>-50.32665716224551</v>
      </c>
      <c r="C7" s="17">
        <f>C5-C6</f>
        <v>46.950220925069971</v>
      </c>
      <c r="D7" s="17">
        <f>D5-D6</f>
        <v>97.276878087315481</v>
      </c>
      <c r="E7" s="17">
        <f t="shared" ref="E7:F7" si="0">E5-E6</f>
        <v>-1.2725539237176875</v>
      </c>
      <c r="F7" s="17">
        <f t="shared" si="0"/>
        <v>1.1206637956422476</v>
      </c>
      <c r="G7" s="17">
        <f>G5-G6</f>
        <v>2.3932177193599351</v>
      </c>
    </row>
    <row r="8" spans="1:7" x14ac:dyDescent="0.2">
      <c r="A8" s="14" t="s">
        <v>11</v>
      </c>
      <c r="B8" s="15">
        <v>25.424400000000002</v>
      </c>
      <c r="C8" s="19">
        <v>36.009</v>
      </c>
      <c r="D8" s="15">
        <f>C8-B8</f>
        <v>10.584599999999998</v>
      </c>
      <c r="E8" s="15">
        <f>B8/B$16*100</f>
        <v>0.64287838299817746</v>
      </c>
      <c r="F8" s="15">
        <f>C8/C$16*100</f>
        <v>0.85950570246910074</v>
      </c>
      <c r="G8" s="15">
        <f>F8-E8</f>
        <v>0.21662731947092329</v>
      </c>
    </row>
    <row r="9" spans="1:7" x14ac:dyDescent="0.2">
      <c r="A9" s="14" t="s">
        <v>12</v>
      </c>
      <c r="B9" s="15">
        <v>94.676955184390238</v>
      </c>
      <c r="C9" s="19">
        <v>124.07695518439024</v>
      </c>
      <c r="D9" s="15">
        <f>C9-B9</f>
        <v>29.400000000000006</v>
      </c>
      <c r="E9" s="15">
        <f>B9/B$16*100</f>
        <v>2.3939903343296876</v>
      </c>
      <c r="F9" s="15">
        <f>C9/C$16*100</f>
        <v>2.9616165549164504</v>
      </c>
      <c r="G9" s="15">
        <f>F9-E9</f>
        <v>0.56762622058676282</v>
      </c>
    </row>
    <row r="10" spans="1:7" s="18" customFormat="1" x14ac:dyDescent="0.2">
      <c r="A10" s="16" t="s">
        <v>13</v>
      </c>
      <c r="B10" s="17">
        <f t="shared" ref="B10:G10" si="1">B8-B9</f>
        <v>-69.252555184390232</v>
      </c>
      <c r="C10" s="17">
        <f t="shared" si="1"/>
        <v>-88.067955184390243</v>
      </c>
      <c r="D10" s="17">
        <f t="shared" si="1"/>
        <v>-18.815400000000007</v>
      </c>
      <c r="E10" s="17">
        <f t="shared" si="1"/>
        <v>-1.7511119513315101</v>
      </c>
      <c r="F10" s="17">
        <f t="shared" si="1"/>
        <v>-2.1021108524473497</v>
      </c>
      <c r="G10" s="17">
        <f t="shared" si="1"/>
        <v>-0.35099890111583953</v>
      </c>
    </row>
    <row r="11" spans="1:7" x14ac:dyDescent="0.2">
      <c r="A11" s="14" t="s">
        <v>14</v>
      </c>
      <c r="B11" s="15">
        <f>+B8+B5</f>
        <v>1147.9263000000003</v>
      </c>
      <c r="C11" s="19">
        <f>+C8+C5</f>
        <v>1259.9186000000002</v>
      </c>
      <c r="D11" s="15">
        <f>C11-B11</f>
        <v>111.99229999999989</v>
      </c>
      <c r="E11" s="15">
        <f>B11/B$16*100</f>
        <v>29.026329177682893</v>
      </c>
      <c r="F11" s="15">
        <f>C11/C$16*100</f>
        <v>30.073237839064848</v>
      </c>
      <c r="G11" s="15">
        <f>F11-E11</f>
        <v>1.0469086613819556</v>
      </c>
    </row>
    <row r="12" spans="1:7" x14ac:dyDescent="0.2">
      <c r="A12" s="14" t="s">
        <v>15</v>
      </c>
      <c r="B12" s="15">
        <f>+B9+B6</f>
        <v>1267.5055123466359</v>
      </c>
      <c r="C12" s="19">
        <f>+C9+C6</f>
        <v>1301.0363342593205</v>
      </c>
      <c r="D12" s="15">
        <f>C12-B12</f>
        <v>33.530821912684587</v>
      </c>
      <c r="E12" s="15">
        <f>B12/B$16*100</f>
        <v>32.049995052732086</v>
      </c>
      <c r="F12" s="15">
        <f>C12/C$16*100</f>
        <v>31.054684895869951</v>
      </c>
      <c r="G12" s="15">
        <f>F12-E12</f>
        <v>-0.99531015686213564</v>
      </c>
    </row>
    <row r="13" spans="1:7" s="18" customFormat="1" x14ac:dyDescent="0.2">
      <c r="A13" s="16" t="s">
        <v>16</v>
      </c>
      <c r="B13" s="17">
        <f t="shared" ref="B13:G13" si="2">B11-B12</f>
        <v>-119.57921234663559</v>
      </c>
      <c r="C13" s="17">
        <f t="shared" si="2"/>
        <v>-41.117734259320287</v>
      </c>
      <c r="D13" s="17">
        <f t="shared" si="2"/>
        <v>78.461478087315299</v>
      </c>
      <c r="E13" s="17">
        <f t="shared" si="2"/>
        <v>-3.0236658750491934</v>
      </c>
      <c r="F13" s="17">
        <f t="shared" si="2"/>
        <v>-0.98144705680510214</v>
      </c>
      <c r="G13" s="17">
        <f t="shared" si="2"/>
        <v>2.0422188182440912</v>
      </c>
    </row>
    <row r="14" spans="1:7" ht="3" customHeight="1" x14ac:dyDescent="0.2">
      <c r="A14" s="12"/>
      <c r="B14" s="13"/>
      <c r="C14" s="13"/>
      <c r="D14" s="13"/>
      <c r="E14" s="13"/>
      <c r="F14" s="13"/>
      <c r="G14" s="13"/>
    </row>
    <row r="15" spans="1:7" hidden="1" outlineLevel="1" x14ac:dyDescent="0.2">
      <c r="A15" s="8" t="s">
        <v>17</v>
      </c>
      <c r="B15" s="20">
        <v>3954776</v>
      </c>
      <c r="C15" s="20">
        <v>4189501</v>
      </c>
    </row>
    <row r="16" spans="1:7" hidden="1" outlineLevel="1" x14ac:dyDescent="0.2">
      <c r="A16" s="8" t="s">
        <v>18</v>
      </c>
      <c r="B16" s="20">
        <f>B15/1000</f>
        <v>3954.7759999999998</v>
      </c>
      <c r="C16" s="20">
        <f>C15/1000</f>
        <v>4189.5010000000002</v>
      </c>
    </row>
    <row r="17" spans="2:3" collapsed="1" x14ac:dyDescent="0.2"/>
    <row r="23" spans="2:3" x14ac:dyDescent="0.2">
      <c r="B23" s="20"/>
      <c r="C23" s="20"/>
    </row>
    <row r="24" spans="2:3" x14ac:dyDescent="0.2">
      <c r="B24" s="20"/>
      <c r="C24" s="20"/>
    </row>
    <row r="25" spans="2:3" x14ac:dyDescent="0.2">
      <c r="B25" s="20"/>
      <c r="C25" s="20"/>
    </row>
    <row r="26" spans="2:3" x14ac:dyDescent="0.2">
      <c r="B26" s="20"/>
      <c r="C26" s="20"/>
    </row>
    <row r="28" spans="2:3" x14ac:dyDescent="0.2">
      <c r="B28" s="20"/>
      <c r="C28" s="20"/>
    </row>
    <row r="30" spans="2:3" x14ac:dyDescent="0.2">
      <c r="B30" s="20"/>
      <c r="C30" s="20"/>
    </row>
  </sheetData>
  <mergeCells count="2">
    <mergeCell ref="B2:D2"/>
    <mergeCell ref="E2:G2"/>
  </mergeCells>
  <pageMargins left="0.7" right="0.7" top="0.75" bottom="0.75" header="0.3" footer="0.3"/>
  <ignoredErrors>
    <ignoredError sqref="D7:G7 D10:G10" 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7E5F3-536F-493D-9048-F5550E944CA6}">
  <dimension ref="A1:H15"/>
  <sheetViews>
    <sheetView topLeftCell="A4" workbookViewId="0">
      <selection activeCell="H29" sqref="H29"/>
    </sheetView>
  </sheetViews>
  <sheetFormatPr defaultColWidth="9.140625" defaultRowHeight="12.75" x14ac:dyDescent="0.2"/>
  <cols>
    <col min="1" max="1" width="36.42578125" style="63" customWidth="1"/>
    <col min="2" max="2" width="9.5703125" style="63" bestFit="1" customWidth="1"/>
    <col min="3" max="4" width="9.140625" style="63" hidden="1" customWidth="1"/>
    <col min="5" max="5" width="9.5703125" style="63" bestFit="1" customWidth="1"/>
    <col min="6" max="6" width="7.42578125" style="63" customWidth="1"/>
    <col min="7" max="7" width="9.5703125" style="63" bestFit="1" customWidth="1"/>
    <col min="8" max="8" width="7.42578125" style="63" bestFit="1" customWidth="1"/>
    <col min="9" max="16384" width="9.140625" style="63"/>
  </cols>
  <sheetData>
    <row r="1" spans="1:8" ht="19.5" hidden="1" customHeight="1" x14ac:dyDescent="0.2">
      <c r="A1" s="29"/>
      <c r="B1" s="29"/>
      <c r="C1" s="29"/>
      <c r="D1" s="29"/>
      <c r="E1" s="29"/>
      <c r="F1" s="29"/>
      <c r="G1" s="29"/>
    </row>
    <row r="2" spans="1:8" ht="23.25" hidden="1" customHeight="1" x14ac:dyDescent="0.2"/>
    <row r="3" spans="1:8" ht="23.25" hidden="1" customHeight="1" x14ac:dyDescent="0.2">
      <c r="C3" s="97"/>
      <c r="G3" s="187" t="s">
        <v>166</v>
      </c>
      <c r="H3" s="187"/>
    </row>
    <row r="4" spans="1:8" x14ac:dyDescent="0.2">
      <c r="A4" s="31" t="s">
        <v>167</v>
      </c>
      <c r="B4" s="134">
        <v>2020</v>
      </c>
      <c r="C4" s="134">
        <v>2021</v>
      </c>
      <c r="D4" s="134">
        <v>2022</v>
      </c>
      <c r="E4" s="98">
        <v>45047</v>
      </c>
      <c r="F4" s="134" t="s">
        <v>168</v>
      </c>
      <c r="G4" s="141">
        <v>45047</v>
      </c>
      <c r="H4" s="142" t="s">
        <v>168</v>
      </c>
    </row>
    <row r="5" spans="1:8" ht="3" customHeight="1" x14ac:dyDescent="0.2">
      <c r="A5" s="8"/>
      <c r="B5" s="8"/>
      <c r="C5" s="8"/>
      <c r="D5" s="8"/>
      <c r="E5" s="8"/>
      <c r="F5" s="8"/>
      <c r="G5" s="143"/>
      <c r="H5" s="143"/>
    </row>
    <row r="6" spans="1:8" x14ac:dyDescent="0.2">
      <c r="A6" s="14" t="s">
        <v>169</v>
      </c>
      <c r="B6" s="44">
        <v>731917</v>
      </c>
      <c r="C6" s="44">
        <v>718952</v>
      </c>
      <c r="D6" s="44">
        <v>731561</v>
      </c>
      <c r="E6" s="44">
        <v>720749</v>
      </c>
      <c r="F6" s="99">
        <f>+E6/$E$14</f>
        <v>0.87390420808345837</v>
      </c>
      <c r="G6" s="144">
        <v>0</v>
      </c>
      <c r="H6" s="145">
        <f t="shared" ref="H6:H14" si="0">G6/$G$14</f>
        <v>0</v>
      </c>
    </row>
    <row r="7" spans="1:8" x14ac:dyDescent="0.2">
      <c r="A7" s="14" t="s">
        <v>170</v>
      </c>
      <c r="B7" s="44">
        <v>64035</v>
      </c>
      <c r="C7" s="44">
        <v>28659</v>
      </c>
      <c r="D7" s="44">
        <v>22725</v>
      </c>
      <c r="E7" s="44">
        <v>22305</v>
      </c>
      <c r="F7" s="99">
        <f t="shared" ref="F7:F13" si="1">+E7/$E$14</f>
        <v>2.7044690122777194E-2</v>
      </c>
      <c r="G7" s="144">
        <f>+E7</f>
        <v>22305</v>
      </c>
      <c r="H7" s="145">
        <f t="shared" si="0"/>
        <v>0.72904069292368034</v>
      </c>
    </row>
    <row r="8" spans="1:8" x14ac:dyDescent="0.2">
      <c r="A8" s="14" t="s">
        <v>171</v>
      </c>
      <c r="B8" s="44">
        <v>57645</v>
      </c>
      <c r="C8" s="44">
        <v>56988</v>
      </c>
      <c r="D8" s="44">
        <v>58170</v>
      </c>
      <c r="E8" s="44">
        <v>59693</v>
      </c>
      <c r="F8" s="99">
        <f t="shared" si="1"/>
        <v>7.2377434992106665E-2</v>
      </c>
      <c r="G8" s="144">
        <v>0</v>
      </c>
      <c r="H8" s="145">
        <f t="shared" si="0"/>
        <v>0</v>
      </c>
    </row>
    <row r="9" spans="1:8" x14ac:dyDescent="0.2">
      <c r="A9" s="14" t="s">
        <v>159</v>
      </c>
      <c r="B9" s="44">
        <v>11510</v>
      </c>
      <c r="C9" s="44">
        <v>10725</v>
      </c>
      <c r="D9" s="44">
        <v>10533</v>
      </c>
      <c r="E9" s="44">
        <v>10066</v>
      </c>
      <c r="F9" s="99">
        <f t="shared" si="1"/>
        <v>1.220496977251178E-2</v>
      </c>
      <c r="G9" s="144">
        <v>0</v>
      </c>
      <c r="H9" s="145">
        <f t="shared" si="0"/>
        <v>0</v>
      </c>
    </row>
    <row r="10" spans="1:8" x14ac:dyDescent="0.2">
      <c r="A10" s="14" t="s">
        <v>172</v>
      </c>
      <c r="B10" s="44">
        <v>10364</v>
      </c>
      <c r="C10" s="44">
        <v>11141</v>
      </c>
      <c r="D10" s="44">
        <v>9064</v>
      </c>
      <c r="E10" s="44">
        <v>7222</v>
      </c>
      <c r="F10" s="99">
        <f t="shared" si="1"/>
        <v>8.7566353762249232E-3</v>
      </c>
      <c r="G10" s="144">
        <f>+E10</f>
        <v>7222</v>
      </c>
      <c r="H10" s="145">
        <f t="shared" si="0"/>
        <v>0.23605164242523288</v>
      </c>
    </row>
    <row r="11" spans="1:8" x14ac:dyDescent="0.2">
      <c r="A11" s="14" t="s">
        <v>173</v>
      </c>
      <c r="B11" s="44">
        <v>13739</v>
      </c>
      <c r="C11" s="44">
        <v>14081</v>
      </c>
      <c r="D11" s="44">
        <v>0</v>
      </c>
      <c r="E11" s="44">
        <v>0</v>
      </c>
      <c r="F11" s="99">
        <f t="shared" si="1"/>
        <v>0</v>
      </c>
      <c r="G11" s="144">
        <f>+E11</f>
        <v>0</v>
      </c>
      <c r="H11" s="145">
        <f t="shared" si="0"/>
        <v>0</v>
      </c>
    </row>
    <row r="12" spans="1:8" x14ac:dyDescent="0.2">
      <c r="A12" s="14" t="s">
        <v>174</v>
      </c>
      <c r="B12" s="44">
        <v>3127</v>
      </c>
      <c r="C12" s="44">
        <v>3234</v>
      </c>
      <c r="D12" s="44">
        <v>3486</v>
      </c>
      <c r="E12" s="44">
        <v>3643</v>
      </c>
      <c r="F12" s="99">
        <f t="shared" si="1"/>
        <v>4.417117512543256E-3</v>
      </c>
      <c r="G12" s="144">
        <v>0</v>
      </c>
      <c r="H12" s="145">
        <f t="shared" si="0"/>
        <v>0</v>
      </c>
    </row>
    <row r="13" spans="1:8" x14ac:dyDescent="0.2">
      <c r="A13" s="14" t="s">
        <v>175</v>
      </c>
      <c r="B13" s="44">
        <v>4992</v>
      </c>
      <c r="C13" s="44">
        <f>+C14-SUM(C6:C12)</f>
        <v>1378</v>
      </c>
      <c r="D13" s="44">
        <f>+D14-SUM(D6:D12)</f>
        <v>1541</v>
      </c>
      <c r="E13" s="44">
        <f>+E14-SUM(E6:E12)</f>
        <v>1068</v>
      </c>
      <c r="F13" s="99">
        <f t="shared" si="1"/>
        <v>1.2949441403777649E-3</v>
      </c>
      <c r="G13" s="144">
        <f>+E13</f>
        <v>1068</v>
      </c>
      <c r="H13" s="145">
        <f t="shared" si="0"/>
        <v>3.490766465108678E-2</v>
      </c>
    </row>
    <row r="14" spans="1:8" x14ac:dyDescent="0.2">
      <c r="A14" s="16" t="s">
        <v>111</v>
      </c>
      <c r="B14" s="69">
        <v>897329</v>
      </c>
      <c r="C14" s="69">
        <v>845158</v>
      </c>
      <c r="D14" s="69">
        <v>837080</v>
      </c>
      <c r="E14" s="69">
        <v>824746</v>
      </c>
      <c r="F14" s="100">
        <f>SUM(F6:F13)</f>
        <v>1</v>
      </c>
      <c r="G14" s="146">
        <f>SUM(G6:G13)</f>
        <v>30595</v>
      </c>
      <c r="H14" s="147">
        <f t="shared" si="0"/>
        <v>1</v>
      </c>
    </row>
    <row r="15" spans="1:8" ht="2.25" customHeight="1" x14ac:dyDescent="0.2">
      <c r="A15" s="12"/>
      <c r="B15" s="12"/>
      <c r="C15" s="12"/>
      <c r="D15" s="12"/>
      <c r="E15" s="12"/>
      <c r="F15" s="12"/>
      <c r="G15" s="12"/>
      <c r="H15" s="12"/>
    </row>
  </sheetData>
  <mergeCells count="1">
    <mergeCell ref="G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275CF-7034-451A-93D9-529083A4FBCD}">
  <dimension ref="A1:Q48"/>
  <sheetViews>
    <sheetView topLeftCell="B1" workbookViewId="0">
      <selection activeCell="H40" sqref="H40"/>
    </sheetView>
  </sheetViews>
  <sheetFormatPr defaultColWidth="8.7109375" defaultRowHeight="12" outlineLevelRow="1" outlineLevelCol="1" x14ac:dyDescent="0.2"/>
  <cols>
    <col min="1" max="1" width="8.7109375" style="9" hidden="1" customWidth="1"/>
    <col min="2" max="2" width="38.7109375" style="8" customWidth="1"/>
    <col min="3" max="8" width="6.28515625" style="8" customWidth="1"/>
    <col min="9" max="11" width="7.28515625" style="8" customWidth="1"/>
    <col min="12" max="12" width="8.7109375" style="8"/>
    <col min="13" max="16" width="8.7109375" style="8" hidden="1" customWidth="1" outlineLevel="1"/>
    <col min="17" max="17" width="8.7109375" style="8" collapsed="1"/>
    <col min="18" max="16384" width="8.7109375" style="8"/>
  </cols>
  <sheetData>
    <row r="1" spans="1:13" s="41" customFormat="1" ht="11.25" customHeight="1" x14ac:dyDescent="0.2">
      <c r="A1" s="10"/>
      <c r="B1" s="8"/>
      <c r="C1" s="186" t="s">
        <v>2</v>
      </c>
      <c r="D1" s="186"/>
      <c r="E1" s="8"/>
      <c r="F1" s="186" t="s">
        <v>3</v>
      </c>
      <c r="G1" s="186"/>
    </row>
    <row r="2" spans="1:13" ht="0.75" hidden="1" customHeight="1" x14ac:dyDescent="0.2"/>
    <row r="3" spans="1:13" ht="36" x14ac:dyDescent="0.2">
      <c r="B3" s="10" t="s">
        <v>4</v>
      </c>
      <c r="C3" s="133" t="s">
        <v>20</v>
      </c>
      <c r="D3" s="133" t="s">
        <v>375</v>
      </c>
      <c r="E3" s="133" t="s">
        <v>7</v>
      </c>
      <c r="F3" s="133" t="s">
        <v>20</v>
      </c>
      <c r="G3" s="133" t="s">
        <v>375</v>
      </c>
      <c r="H3" s="133" t="s">
        <v>7</v>
      </c>
      <c r="I3" s="133"/>
      <c r="J3" s="133"/>
      <c r="K3" s="133"/>
    </row>
    <row r="4" spans="1:13" ht="3" customHeight="1" x14ac:dyDescent="0.2">
      <c r="B4" s="12"/>
      <c r="C4" s="12"/>
      <c r="D4" s="12"/>
      <c r="E4" s="12"/>
      <c r="F4" s="12"/>
      <c r="G4" s="12"/>
      <c r="H4" s="12"/>
    </row>
    <row r="5" spans="1:13" s="18" customFormat="1" x14ac:dyDescent="0.2">
      <c r="A5" s="21">
        <v>1</v>
      </c>
      <c r="B5" s="16" t="s">
        <v>14</v>
      </c>
      <c r="C5" s="22">
        <v>1147.9263000000003</v>
      </c>
      <c r="D5" s="22">
        <v>1348.5315000000001</v>
      </c>
      <c r="E5" s="22">
        <v>200.60519999999974</v>
      </c>
      <c r="F5" s="105">
        <v>0.29026329177682891</v>
      </c>
      <c r="G5" s="105">
        <v>0.29776321786087134</v>
      </c>
      <c r="H5" s="105">
        <v>7.4999260840424298E-3</v>
      </c>
      <c r="I5" s="22"/>
      <c r="J5" s="22"/>
      <c r="K5" s="22"/>
    </row>
    <row r="6" spans="1:13" s="18" customFormat="1" x14ac:dyDescent="0.2">
      <c r="A6" s="21">
        <v>11</v>
      </c>
      <c r="B6" s="24" t="s">
        <v>23</v>
      </c>
      <c r="C6" s="22">
        <v>896.42230000000018</v>
      </c>
      <c r="D6" s="22">
        <v>1059.6506000000002</v>
      </c>
      <c r="E6" s="22">
        <v>163.22829999999999</v>
      </c>
      <c r="F6" s="105">
        <v>0.22666828664885197</v>
      </c>
      <c r="G6" s="105">
        <v>0.23397671649805959</v>
      </c>
      <c r="H6" s="105">
        <v>7.3084298492076261E-3</v>
      </c>
      <c r="I6" s="22"/>
      <c r="J6" s="22"/>
      <c r="K6" s="22"/>
    </row>
    <row r="7" spans="1:13" x14ac:dyDescent="0.2">
      <c r="A7" s="9">
        <v>111</v>
      </c>
      <c r="B7" s="25" t="s">
        <v>24</v>
      </c>
      <c r="C7" s="26">
        <v>387.8</v>
      </c>
      <c r="D7" s="26">
        <v>456.6</v>
      </c>
      <c r="E7" s="26">
        <v>68.800000000000011</v>
      </c>
      <c r="F7" s="101">
        <v>9.8058651109443368E-2</v>
      </c>
      <c r="G7" s="101">
        <v>0.1008198067863256</v>
      </c>
      <c r="H7" s="101">
        <v>2.7611556768822321E-3</v>
      </c>
      <c r="I7" s="26"/>
      <c r="J7" s="26"/>
      <c r="K7" s="26"/>
      <c r="M7" s="18"/>
    </row>
    <row r="8" spans="1:13" x14ac:dyDescent="0.2">
      <c r="A8" s="9">
        <v>112</v>
      </c>
      <c r="B8" s="25" t="s">
        <v>25</v>
      </c>
      <c r="C8" s="26">
        <v>11.113</v>
      </c>
      <c r="D8" s="26">
        <v>12.077</v>
      </c>
      <c r="E8" s="26">
        <v>0.96400000000000041</v>
      </c>
      <c r="F8" s="101">
        <v>2.8100200871048068E-3</v>
      </c>
      <c r="G8" s="101">
        <v>2.6666684331109378E-3</v>
      </c>
      <c r="H8" s="101">
        <v>-1.4335165399386894E-4</v>
      </c>
      <c r="I8" s="26"/>
      <c r="J8" s="26"/>
      <c r="K8" s="26"/>
    </row>
    <row r="9" spans="1:13" x14ac:dyDescent="0.2">
      <c r="A9" s="9">
        <v>113</v>
      </c>
      <c r="B9" s="25" t="s">
        <v>26</v>
      </c>
      <c r="C9" s="26">
        <v>10.554</v>
      </c>
      <c r="D9" s="26">
        <v>16.512</v>
      </c>
      <c r="E9" s="26">
        <v>5.9580000000000002</v>
      </c>
      <c r="F9" s="101">
        <v>2.6686720056964034E-3</v>
      </c>
      <c r="G9" s="101">
        <v>3.6459409760311178E-3</v>
      </c>
      <c r="H9" s="101">
        <v>9.7726897033471437E-4</v>
      </c>
      <c r="I9" s="26"/>
      <c r="J9" s="26"/>
      <c r="K9" s="26"/>
    </row>
    <row r="10" spans="1:13" x14ac:dyDescent="0.2">
      <c r="A10" s="9">
        <v>114</v>
      </c>
      <c r="B10" s="25" t="s">
        <v>27</v>
      </c>
      <c r="C10" s="26">
        <v>465.83730000000014</v>
      </c>
      <c r="D10" s="26">
        <v>550.17989999999998</v>
      </c>
      <c r="E10" s="26">
        <v>84.342599999999834</v>
      </c>
      <c r="F10" s="101">
        <v>0.11779107084699618</v>
      </c>
      <c r="G10" s="101">
        <v>0.12148276656968889</v>
      </c>
      <c r="H10" s="101">
        <v>3.6916957226927061E-3</v>
      </c>
      <c r="I10" s="26"/>
      <c r="J10" s="26"/>
      <c r="K10" s="26"/>
    </row>
    <row r="11" spans="1:13" x14ac:dyDescent="0.2">
      <c r="A11" s="9">
        <v>115</v>
      </c>
      <c r="B11" s="25" t="s">
        <v>28</v>
      </c>
      <c r="C11" s="26">
        <v>5.0271000000000008</v>
      </c>
      <c r="D11" s="26">
        <v>6.7783999999999995</v>
      </c>
      <c r="E11" s="26">
        <v>1.7512999999999987</v>
      </c>
      <c r="F11" s="101">
        <v>1.2711465832704559E-3</v>
      </c>
      <c r="G11" s="101">
        <v>1.4967082311003711E-3</v>
      </c>
      <c r="H11" s="101">
        <v>2.2556164782991514E-4</v>
      </c>
      <c r="I11" s="26"/>
      <c r="J11" s="26"/>
      <c r="K11" s="26"/>
    </row>
    <row r="12" spans="1:13" x14ac:dyDescent="0.2">
      <c r="A12" s="9">
        <v>116</v>
      </c>
      <c r="B12" s="25" t="s">
        <v>29</v>
      </c>
      <c r="C12" s="26">
        <v>16.090900000000001</v>
      </c>
      <c r="D12" s="26">
        <v>17.503299999999999</v>
      </c>
      <c r="E12" s="26">
        <v>1.4123999999999981</v>
      </c>
      <c r="F12" s="101">
        <v>4.068726016340749E-3</v>
      </c>
      <c r="G12" s="101">
        <v>3.8648255018026564E-3</v>
      </c>
      <c r="H12" s="101">
        <v>-2.039005145380926E-4</v>
      </c>
      <c r="I12" s="26"/>
      <c r="J12" s="26"/>
      <c r="K12" s="26"/>
    </row>
    <row r="13" spans="1:13" s="18" customFormat="1" x14ac:dyDescent="0.2">
      <c r="A13" s="21">
        <v>12</v>
      </c>
      <c r="B13" s="24" t="s">
        <v>30</v>
      </c>
      <c r="C13" s="22">
        <v>128.42400000000001</v>
      </c>
      <c r="D13" s="22">
        <v>141.215</v>
      </c>
      <c r="E13" s="22">
        <v>12.790999999999997</v>
      </c>
      <c r="F13" s="105">
        <v>3.2473141335944186E-2</v>
      </c>
      <c r="G13" s="105">
        <v>3.1181053472034537E-2</v>
      </c>
      <c r="H13" s="105">
        <v>-1.2920878639096495E-3</v>
      </c>
      <c r="I13" s="22"/>
      <c r="J13" s="22"/>
      <c r="K13" s="22"/>
    </row>
    <row r="14" spans="1:13" s="18" customFormat="1" x14ac:dyDescent="0.2">
      <c r="A14" s="21">
        <v>13</v>
      </c>
      <c r="B14" s="24" t="s">
        <v>31</v>
      </c>
      <c r="C14" s="22">
        <v>7.1059999999999999</v>
      </c>
      <c r="D14" s="22">
        <v>7.1242000000000001</v>
      </c>
      <c r="E14" s="22">
        <v>1.8200000000000216E-2</v>
      </c>
      <c r="F14" s="105">
        <v>1.7968147879930494E-3</v>
      </c>
      <c r="G14" s="105">
        <v>1.5730627847287358E-3</v>
      </c>
      <c r="H14" s="105">
        <v>-2.2375200326431354E-4</v>
      </c>
      <c r="I14" s="22"/>
      <c r="J14" s="22"/>
      <c r="K14" s="22"/>
    </row>
    <row r="15" spans="1:13" hidden="1" outlineLevel="1" x14ac:dyDescent="0.2">
      <c r="A15" s="9">
        <v>131</v>
      </c>
      <c r="B15" s="25" t="s">
        <v>32</v>
      </c>
      <c r="C15" s="26">
        <v>3.9762999999999997</v>
      </c>
      <c r="D15" s="26">
        <v>3.86</v>
      </c>
      <c r="E15" s="26">
        <v>-0.11629999999999985</v>
      </c>
      <c r="F15" s="101">
        <v>1.0054425332812781E-3</v>
      </c>
      <c r="G15" s="101">
        <v>8.5230936091812708E-4</v>
      </c>
      <c r="H15" s="101">
        <v>-1.5313317236315105E-4</v>
      </c>
      <c r="I15" s="26"/>
      <c r="J15" s="26"/>
      <c r="K15" s="26"/>
    </row>
    <row r="16" spans="1:13" hidden="1" outlineLevel="1" x14ac:dyDescent="0.2">
      <c r="A16" s="9">
        <v>132</v>
      </c>
      <c r="B16" s="25" t="s">
        <v>33</v>
      </c>
      <c r="C16" s="26">
        <v>0</v>
      </c>
      <c r="D16" s="26">
        <v>0</v>
      </c>
      <c r="E16" s="26">
        <v>0</v>
      </c>
      <c r="F16" s="101">
        <v>0</v>
      </c>
      <c r="G16" s="101">
        <v>0</v>
      </c>
      <c r="H16" s="101">
        <v>0</v>
      </c>
      <c r="I16" s="26"/>
      <c r="J16" s="26"/>
      <c r="K16" s="26"/>
    </row>
    <row r="17" spans="1:15" hidden="1" outlineLevel="1" x14ac:dyDescent="0.2">
      <c r="A17" s="9">
        <v>133</v>
      </c>
      <c r="B17" s="25" t="s">
        <v>34</v>
      </c>
      <c r="C17" s="26">
        <v>3.1296999999999997</v>
      </c>
      <c r="D17" s="26">
        <v>3.2641999999999998</v>
      </c>
      <c r="E17" s="26">
        <v>0.13450000000000006</v>
      </c>
      <c r="F17" s="101">
        <v>7.9137225471177125E-4</v>
      </c>
      <c r="G17" s="101">
        <v>7.2075342381060887E-4</v>
      </c>
      <c r="H17" s="101">
        <v>-7.0618830901162375E-5</v>
      </c>
      <c r="I17" s="26"/>
      <c r="J17" s="26"/>
      <c r="K17" s="26"/>
    </row>
    <row r="18" spans="1:15" s="18" customFormat="1" collapsed="1" x14ac:dyDescent="0.2">
      <c r="A18" s="21">
        <v>14</v>
      </c>
      <c r="B18" s="24" t="s">
        <v>35</v>
      </c>
      <c r="C18" s="22">
        <v>115.97400000000003</v>
      </c>
      <c r="D18" s="22">
        <v>140.54170000000008</v>
      </c>
      <c r="E18" s="22">
        <v>24.567700000000045</v>
      </c>
      <c r="F18" s="105">
        <v>2.9325049004039681E-2</v>
      </c>
      <c r="G18" s="105">
        <v>3.1032385106048499E-2</v>
      </c>
      <c r="H18" s="105">
        <v>1.7073361020088183E-3</v>
      </c>
      <c r="I18" s="22"/>
      <c r="J18" s="22"/>
      <c r="K18" s="22"/>
    </row>
    <row r="19" spans="1:15" x14ac:dyDescent="0.2">
      <c r="A19" s="9">
        <v>141</v>
      </c>
      <c r="B19" s="25" t="s">
        <v>36</v>
      </c>
      <c r="C19" s="26">
        <v>68.489200000000011</v>
      </c>
      <c r="D19" s="26">
        <v>94.339500000000001</v>
      </c>
      <c r="E19" s="26">
        <v>25.85029999999999</v>
      </c>
      <c r="F19" s="101">
        <v>1.7318098420744946E-2</v>
      </c>
      <c r="G19" s="101">
        <v>2.0830683666926333E-2</v>
      </c>
      <c r="H19" s="101">
        <v>3.5125852461813864E-3</v>
      </c>
      <c r="I19" s="26"/>
      <c r="J19" s="26"/>
      <c r="K19" s="26"/>
    </row>
    <row r="20" spans="1:15" x14ac:dyDescent="0.2">
      <c r="A20" s="9">
        <v>142</v>
      </c>
      <c r="B20" s="28" t="s">
        <v>37</v>
      </c>
      <c r="C20" s="26">
        <v>25.424400000000002</v>
      </c>
      <c r="D20" s="26">
        <v>36.278300000000002</v>
      </c>
      <c r="E20" s="26">
        <v>10.853899999999999</v>
      </c>
      <c r="F20" s="101">
        <v>6.4287838299817747E-3</v>
      </c>
      <c r="G20" s="101">
        <v>8.0104494010870709E-3</v>
      </c>
      <c r="H20" s="101">
        <v>1.5816655711052962E-3</v>
      </c>
      <c r="I20" s="26"/>
      <c r="J20" s="26"/>
      <c r="K20" s="26"/>
    </row>
    <row r="21" spans="1:15" x14ac:dyDescent="0.2">
      <c r="A21" s="9">
        <v>143</v>
      </c>
      <c r="B21" s="28" t="s">
        <v>38</v>
      </c>
      <c r="C21" s="26">
        <v>33.166599999999995</v>
      </c>
      <c r="D21" s="26">
        <v>45.2303</v>
      </c>
      <c r="E21" s="26">
        <v>12.063700000000004</v>
      </c>
      <c r="F21" s="101">
        <v>8.3864674004292521E-3</v>
      </c>
      <c r="G21" s="101">
        <v>9.9871005407085912E-3</v>
      </c>
      <c r="H21" s="101">
        <v>1.6006331402793391E-3</v>
      </c>
      <c r="I21" s="26"/>
      <c r="J21" s="26"/>
      <c r="K21" s="26"/>
    </row>
    <row r="22" spans="1:15" x14ac:dyDescent="0.2">
      <c r="A22" s="9">
        <v>144</v>
      </c>
      <c r="B22" s="25" t="s">
        <v>39</v>
      </c>
      <c r="C22" s="26">
        <v>41.235999999999997</v>
      </c>
      <c r="D22" s="26">
        <v>40.317899999999987</v>
      </c>
      <c r="E22" s="26">
        <v>-0.91810000000000969</v>
      </c>
      <c r="F22" s="101">
        <v>1.0426886377382689E-2</v>
      </c>
      <c r="G22" s="101">
        <v>8.9024154358966177E-3</v>
      </c>
      <c r="H22" s="101">
        <v>-1.5244709414860714E-3</v>
      </c>
      <c r="I22" s="26"/>
      <c r="J22" s="26"/>
      <c r="K22" s="26"/>
    </row>
    <row r="23" spans="1:15" x14ac:dyDescent="0.2">
      <c r="A23" s="9">
        <v>145</v>
      </c>
      <c r="B23" s="25" t="s">
        <v>40</v>
      </c>
      <c r="C23" s="26">
        <v>6.2488000000000179</v>
      </c>
      <c r="D23" s="26">
        <v>5.884300000000076</v>
      </c>
      <c r="E23" s="26">
        <v>-0.36449999999994187</v>
      </c>
      <c r="F23" s="101">
        <v>1.580064205912046E-3</v>
      </c>
      <c r="G23" s="101">
        <v>1.2992860032255439E-3</v>
      </c>
      <c r="H23" s="101">
        <v>-2.807782026865021E-4</v>
      </c>
      <c r="I23" s="26"/>
      <c r="J23" s="26"/>
      <c r="K23" s="26"/>
    </row>
    <row r="24" spans="1:15" s="18" customFormat="1" x14ac:dyDescent="0.2">
      <c r="A24" s="21"/>
      <c r="B24" s="16" t="s">
        <v>15</v>
      </c>
      <c r="C24" s="22">
        <v>1267.5055123466359</v>
      </c>
      <c r="D24" s="22">
        <v>1394.8256353499537</v>
      </c>
      <c r="E24" s="22">
        <v>127.3201230033178</v>
      </c>
      <c r="F24" s="105">
        <v>0.32049995052732083</v>
      </c>
      <c r="G24" s="105">
        <v>0.30798521913402582</v>
      </c>
      <c r="H24" s="105">
        <v>-1.2514731393295009E-2</v>
      </c>
      <c r="I24" s="22"/>
      <c r="J24" s="22"/>
      <c r="K24" s="22"/>
      <c r="O24" s="22"/>
    </row>
    <row r="25" spans="1:15" s="18" customFormat="1" x14ac:dyDescent="0.2">
      <c r="A25" s="21">
        <v>2</v>
      </c>
      <c r="B25" s="24" t="s">
        <v>41</v>
      </c>
      <c r="C25" s="22">
        <v>1241.4416978029237</v>
      </c>
      <c r="D25" s="22">
        <v>1367.7799201512496</v>
      </c>
      <c r="E25" s="22">
        <v>126.33822234832587</v>
      </c>
      <c r="F25" s="105">
        <v>0.31390948508914884</v>
      </c>
      <c r="G25" s="105">
        <v>0.30201337554941926</v>
      </c>
      <c r="H25" s="105">
        <v>-1.1896109539729582E-2</v>
      </c>
      <c r="I25" s="22"/>
      <c r="J25" s="22"/>
      <c r="K25" s="22"/>
    </row>
    <row r="26" spans="1:15" x14ac:dyDescent="0.2">
      <c r="A26" s="9">
        <v>21</v>
      </c>
      <c r="B26" s="25" t="s">
        <v>42</v>
      </c>
      <c r="C26" s="26">
        <v>283.92285024361837</v>
      </c>
      <c r="D26" s="26">
        <v>310.84654830358744</v>
      </c>
      <c r="E26" s="26">
        <v>26.92369805996907</v>
      </c>
      <c r="F26" s="101">
        <v>7.1792397405976566E-2</v>
      </c>
      <c r="G26" s="101">
        <v>6.8636638064309932E-2</v>
      </c>
      <c r="H26" s="101">
        <v>-3.1557593416666335E-3</v>
      </c>
      <c r="I26" s="26"/>
      <c r="J26" s="26"/>
      <c r="K26" s="26"/>
    </row>
    <row r="27" spans="1:15" x14ac:dyDescent="0.2">
      <c r="A27" s="9">
        <v>22</v>
      </c>
      <c r="B27" s="25" t="s">
        <v>43</v>
      </c>
      <c r="C27" s="26">
        <v>205.03025472315053</v>
      </c>
      <c r="D27" s="26">
        <v>225.63938707589637</v>
      </c>
      <c r="E27" s="26">
        <v>20.609132352745831</v>
      </c>
      <c r="F27" s="101">
        <v>5.1843708650793505E-2</v>
      </c>
      <c r="G27" s="101">
        <v>4.9822425335910657E-2</v>
      </c>
      <c r="H27" s="101">
        <v>-2.0212833148828477E-3</v>
      </c>
      <c r="I27" s="26"/>
      <c r="J27" s="26"/>
      <c r="K27" s="26"/>
    </row>
    <row r="28" spans="1:15" x14ac:dyDescent="0.2">
      <c r="A28" s="9">
        <v>23</v>
      </c>
      <c r="B28" s="25" t="s">
        <v>44</v>
      </c>
      <c r="C28" s="26">
        <v>59.489437651764831</v>
      </c>
      <c r="D28" s="26">
        <v>68.223914421812097</v>
      </c>
      <c r="E28" s="26">
        <v>8.7344767700472659</v>
      </c>
      <c r="F28" s="101">
        <v>1.5042429116532727E-2</v>
      </c>
      <c r="G28" s="101">
        <v>1.5064217849789549E-2</v>
      </c>
      <c r="H28" s="101">
        <v>2.1788733256821596E-5</v>
      </c>
      <c r="I28" s="26"/>
      <c r="J28" s="26"/>
      <c r="K28" s="26"/>
      <c r="M28" s="26"/>
      <c r="N28" s="26"/>
      <c r="O28" s="26"/>
    </row>
    <row r="29" spans="1:15" x14ac:dyDescent="0.2">
      <c r="A29" s="9">
        <v>24</v>
      </c>
      <c r="B29" s="25" t="s">
        <v>12</v>
      </c>
      <c r="C29" s="26">
        <v>94.676955184390238</v>
      </c>
      <c r="D29" s="26">
        <v>110.69317034995373</v>
      </c>
      <c r="E29" s="26">
        <v>16.016215165563494</v>
      </c>
      <c r="F29" s="101">
        <v>2.3939903343296876E-2</v>
      </c>
      <c r="G29" s="101">
        <v>2.4441664580044153E-2</v>
      </c>
      <c r="H29" s="101">
        <v>5.0176123674727791E-4</v>
      </c>
      <c r="I29" s="26"/>
      <c r="J29" s="26"/>
      <c r="K29" s="26"/>
    </row>
    <row r="30" spans="1:15" x14ac:dyDescent="0.2">
      <c r="A30" s="9">
        <v>25</v>
      </c>
      <c r="B30" s="25" t="s">
        <v>45</v>
      </c>
      <c r="C30" s="26">
        <v>62.896299999999997</v>
      </c>
      <c r="D30" s="26">
        <v>70.2547</v>
      </c>
      <c r="E30" s="26">
        <v>7.3584000000000032</v>
      </c>
      <c r="F30" s="101">
        <v>1.590388431607757E-2</v>
      </c>
      <c r="G30" s="101">
        <v>1.5512626543651487E-2</v>
      </c>
      <c r="H30" s="101">
        <v>-3.9125777242608392E-4</v>
      </c>
      <c r="I30" s="26"/>
      <c r="J30" s="26"/>
      <c r="K30" s="26"/>
    </row>
    <row r="31" spans="1:15" x14ac:dyDescent="0.2">
      <c r="A31" s="9">
        <v>26</v>
      </c>
      <c r="B31" s="25" t="s">
        <v>31</v>
      </c>
      <c r="C31" s="26">
        <v>438.22710424198215</v>
      </c>
      <c r="D31" s="26">
        <v>473.76528625020671</v>
      </c>
      <c r="E31" s="26">
        <v>35.538182008224567</v>
      </c>
      <c r="F31" s="101">
        <v>0.11080958927685972</v>
      </c>
      <c r="G31" s="101">
        <v>0.10460999698163399</v>
      </c>
      <c r="H31" s="101">
        <v>-6.1995922952257226E-3</v>
      </c>
      <c r="I31" s="26"/>
      <c r="J31" s="26"/>
      <c r="K31" s="26"/>
    </row>
    <row r="32" spans="1:15" hidden="1" outlineLevel="1" x14ac:dyDescent="0.2">
      <c r="A32" s="9">
        <v>262</v>
      </c>
      <c r="B32" s="28" t="s">
        <v>46</v>
      </c>
      <c r="C32" s="26">
        <v>15.098400000000002</v>
      </c>
      <c r="D32" s="26">
        <v>12.588199999999997</v>
      </c>
      <c r="E32" s="26">
        <v>-2.5102000000000046</v>
      </c>
      <c r="F32" s="101">
        <v>3.8177636356648268E-3</v>
      </c>
      <c r="G32" s="101">
        <v>2.7795442220491101E-3</v>
      </c>
      <c r="H32" s="101">
        <v>-1.0382194136157167E-3</v>
      </c>
      <c r="I32" s="26"/>
      <c r="J32" s="26"/>
      <c r="K32" s="26"/>
    </row>
    <row r="33" spans="1:11" hidden="1" outlineLevel="1" x14ac:dyDescent="0.2">
      <c r="A33" s="9">
        <v>263</v>
      </c>
      <c r="B33" s="28" t="s">
        <v>47</v>
      </c>
      <c r="C33" s="26">
        <v>376.95109999999988</v>
      </c>
      <c r="D33" s="26">
        <v>408.79710000000006</v>
      </c>
      <c r="E33" s="26">
        <v>31.846000000000174</v>
      </c>
      <c r="F33" s="101">
        <v>9.5315411037186396E-2</v>
      </c>
      <c r="G33" s="101">
        <v>9.0264661929063142E-2</v>
      </c>
      <c r="H33" s="101">
        <v>-5.0507491081232536E-3</v>
      </c>
      <c r="I33" s="26"/>
      <c r="J33" s="26"/>
      <c r="K33" s="26"/>
    </row>
    <row r="34" spans="1:11" hidden="1" outlineLevel="1" x14ac:dyDescent="0.2">
      <c r="A34" s="9">
        <v>263</v>
      </c>
      <c r="B34" s="28" t="s">
        <v>48</v>
      </c>
      <c r="C34" s="26">
        <v>46.177604241982266</v>
      </c>
      <c r="D34" s="26">
        <v>52.379986250206649</v>
      </c>
      <c r="E34" s="26">
        <v>6.202382008224383</v>
      </c>
      <c r="F34" s="101">
        <v>1.1676414604008485E-2</v>
      </c>
      <c r="G34" s="101">
        <v>1.1565790830521738E-2</v>
      </c>
      <c r="H34" s="101">
        <v>-1.1062377348674754E-4</v>
      </c>
      <c r="I34" s="26"/>
      <c r="J34" s="26"/>
      <c r="K34" s="26"/>
    </row>
    <row r="35" spans="1:11" collapsed="1" x14ac:dyDescent="0.2">
      <c r="A35" s="9">
        <v>27</v>
      </c>
      <c r="B35" s="25" t="s">
        <v>49</v>
      </c>
      <c r="C35" s="26">
        <v>27.303900000000002</v>
      </c>
      <c r="D35" s="26">
        <v>29.359299999999998</v>
      </c>
      <c r="E35" s="26">
        <v>2.0553999999999952</v>
      </c>
      <c r="F35" s="101">
        <v>6.9040319856295282E-3</v>
      </c>
      <c r="G35" s="101">
        <v>6.482695911918023E-3</v>
      </c>
      <c r="H35" s="101">
        <v>-4.2133607371150524E-4</v>
      </c>
      <c r="I35" s="26"/>
      <c r="J35" s="26"/>
      <c r="K35" s="26"/>
    </row>
    <row r="36" spans="1:11" x14ac:dyDescent="0.2">
      <c r="A36" s="9">
        <v>28</v>
      </c>
      <c r="B36" s="25" t="s">
        <v>50</v>
      </c>
      <c r="C36" s="26">
        <v>69.894895758017753</v>
      </c>
      <c r="D36" s="26">
        <v>78.997613749793317</v>
      </c>
      <c r="E36" s="26">
        <v>9.1027179917755632</v>
      </c>
      <c r="F36" s="101">
        <v>1.7673540993982405E-2</v>
      </c>
      <c r="G36" s="101">
        <v>1.74431102821615E-2</v>
      </c>
      <c r="H36" s="101">
        <v>-2.3043071182090452E-4</v>
      </c>
      <c r="I36" s="26"/>
      <c r="J36" s="26"/>
      <c r="K36" s="26"/>
    </row>
    <row r="37" spans="1:11" s="18" customFormat="1" x14ac:dyDescent="0.2">
      <c r="A37" s="21">
        <v>31</v>
      </c>
      <c r="B37" s="24" t="s">
        <v>51</v>
      </c>
      <c r="C37" s="22">
        <v>26.063814543712112</v>
      </c>
      <c r="D37" s="22">
        <v>27.045715198704347</v>
      </c>
      <c r="E37" s="22">
        <v>0.98190065499223422</v>
      </c>
      <c r="F37" s="105">
        <v>6.5904654381720006E-3</v>
      </c>
      <c r="G37" s="105">
        <v>5.9718435846065751E-3</v>
      </c>
      <c r="H37" s="105">
        <v>-6.1862185356542556E-4</v>
      </c>
      <c r="I37" s="22"/>
      <c r="J37" s="22"/>
      <c r="K37" s="22"/>
    </row>
    <row r="38" spans="1:11" x14ac:dyDescent="0.2">
      <c r="A38" s="9">
        <v>311</v>
      </c>
      <c r="B38" s="25" t="s">
        <v>52</v>
      </c>
      <c r="C38" s="26">
        <v>85.553252195476944</v>
      </c>
      <c r="D38" s="26">
        <v>95.26962962051644</v>
      </c>
      <c r="E38" s="26">
        <v>9.7163774250394965</v>
      </c>
      <c r="F38" s="101">
        <v>2.163289455470473E-2</v>
      </c>
      <c r="G38" s="101">
        <v>2.1036061434396125E-2</v>
      </c>
      <c r="H38" s="101">
        <v>-5.9683312030860483E-4</v>
      </c>
      <c r="I38" s="26"/>
      <c r="J38" s="26"/>
      <c r="K38" s="26"/>
    </row>
    <row r="39" spans="1:11" x14ac:dyDescent="0.2">
      <c r="A39" s="9">
        <v>23</v>
      </c>
      <c r="B39" s="25" t="s">
        <v>53</v>
      </c>
      <c r="C39" s="26">
        <v>-59.489437651764831</v>
      </c>
      <c r="D39" s="26">
        <v>-68.223914421812097</v>
      </c>
      <c r="E39" s="26">
        <v>-8.7344767700472659</v>
      </c>
      <c r="F39" s="101">
        <v>-1.5042429116532727E-2</v>
      </c>
      <c r="G39" s="101">
        <v>-1.5064217849789549E-2</v>
      </c>
      <c r="H39" s="101">
        <v>-2.1788733256821596E-5</v>
      </c>
      <c r="I39" s="26"/>
      <c r="J39" s="26"/>
      <c r="K39" s="26"/>
    </row>
    <row r="40" spans="1:11" s="18" customFormat="1" ht="18" customHeight="1" x14ac:dyDescent="0.2">
      <c r="A40" s="21"/>
      <c r="B40" s="16" t="s">
        <v>10</v>
      </c>
      <c r="C40" s="22">
        <v>-50.326657162245276</v>
      </c>
      <c r="D40" s="22">
        <v>28.120734999999943</v>
      </c>
      <c r="E40" s="22">
        <v>78.447392162245222</v>
      </c>
      <c r="F40" s="105">
        <v>-1.272553923717684E-2</v>
      </c>
      <c r="G40" s="105">
        <v>6.2092139058025804E-3</v>
      </c>
      <c r="H40" s="105">
        <v>1.8934753142979419E-2</v>
      </c>
      <c r="I40" s="22"/>
      <c r="J40" s="22"/>
      <c r="K40" s="22"/>
    </row>
    <row r="41" spans="1:11" s="18" customFormat="1" ht="12" customHeight="1" x14ac:dyDescent="0.2">
      <c r="A41" s="21"/>
      <c r="B41" s="16" t="s">
        <v>13</v>
      </c>
      <c r="C41" s="22">
        <v>-69.252555184390246</v>
      </c>
      <c r="D41" s="22">
        <v>-74.414870349953716</v>
      </c>
      <c r="E41" s="22">
        <v>-5.16231516556347</v>
      </c>
      <c r="F41" s="105">
        <v>-1.7511119513315104E-2</v>
      </c>
      <c r="G41" s="105">
        <v>-1.6431215178957084E-2</v>
      </c>
      <c r="H41" s="105">
        <v>1.07990433435802E-3</v>
      </c>
      <c r="I41" s="22"/>
      <c r="J41" s="22"/>
      <c r="K41" s="22"/>
    </row>
    <row r="42" spans="1:11" s="18" customFormat="1" ht="12" customHeight="1" x14ac:dyDescent="0.2">
      <c r="A42" s="21"/>
      <c r="B42" s="16" t="s">
        <v>16</v>
      </c>
      <c r="C42" s="22">
        <v>-119.57921234663553</v>
      </c>
      <c r="D42" s="22">
        <v>-46.294135349953777</v>
      </c>
      <c r="E42" s="22">
        <v>73.285076996681752</v>
      </c>
      <c r="F42" s="105">
        <v>-3.0236658750491942E-2</v>
      </c>
      <c r="G42" s="105">
        <v>-1.0222001273154502E-2</v>
      </c>
      <c r="H42" s="105">
        <v>2.0014657477337439E-2</v>
      </c>
      <c r="I42" s="22"/>
      <c r="J42" s="22"/>
      <c r="K42" s="22"/>
    </row>
    <row r="43" spans="1:11" s="18" customFormat="1" ht="3" customHeight="1" x14ac:dyDescent="0.2">
      <c r="A43" s="21"/>
      <c r="B43" s="12"/>
      <c r="C43" s="12"/>
      <c r="D43" s="12"/>
      <c r="E43" s="12"/>
      <c r="F43" s="12"/>
      <c r="G43" s="12"/>
      <c r="H43" s="12"/>
      <c r="I43" s="8"/>
      <c r="J43" s="8"/>
      <c r="K43" s="8"/>
    </row>
    <row r="47" spans="1:11" hidden="1" outlineLevel="1" x14ac:dyDescent="0.2">
      <c r="D47" s="27"/>
    </row>
    <row r="48" spans="1:11" collapsed="1" x14ac:dyDescent="0.2"/>
  </sheetData>
  <mergeCells count="2">
    <mergeCell ref="C1:D1"/>
    <mergeCell ref="F1:G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3624C-0615-4832-A1CC-F65354E295CD}">
  <dimension ref="A1:K28"/>
  <sheetViews>
    <sheetView topLeftCell="A2" workbookViewId="0">
      <selection activeCell="K11" sqref="K11"/>
    </sheetView>
  </sheetViews>
  <sheetFormatPr defaultColWidth="9.140625" defaultRowHeight="12.75" x14ac:dyDescent="0.2"/>
  <cols>
    <col min="1" max="1" width="29.28515625" style="41" bestFit="1" customWidth="1"/>
    <col min="2" max="2" width="10.42578125" style="50" customWidth="1"/>
    <col min="3" max="3" width="10.42578125" style="50" bestFit="1" customWidth="1"/>
    <col min="4" max="4" width="10.140625" style="50" bestFit="1" customWidth="1"/>
    <col min="5" max="5" width="1.42578125" style="50" customWidth="1"/>
    <col min="6" max="6" width="6.42578125" style="50" customWidth="1"/>
    <col min="7" max="8" width="8.85546875" style="50" customWidth="1"/>
    <col min="9" max="16384" width="9.140625" style="41"/>
  </cols>
  <sheetData>
    <row r="1" spans="1:11" ht="4.5" hidden="1" customHeight="1" x14ac:dyDescent="0.2">
      <c r="A1" s="29"/>
      <c r="B1" s="30"/>
      <c r="C1" s="30"/>
      <c r="D1" s="30"/>
      <c r="E1" s="30"/>
      <c r="F1" s="30"/>
      <c r="G1" s="30"/>
      <c r="H1" s="30"/>
    </row>
    <row r="2" spans="1:11" ht="12.75" customHeight="1" x14ac:dyDescent="0.2">
      <c r="A2" s="10"/>
      <c r="B2" s="187" t="s">
        <v>55</v>
      </c>
      <c r="C2" s="186" t="s">
        <v>56</v>
      </c>
      <c r="D2" s="186"/>
      <c r="E2" s="187"/>
      <c r="F2" s="186" t="s">
        <v>3</v>
      </c>
      <c r="G2" s="186"/>
      <c r="H2" s="186"/>
    </row>
    <row r="3" spans="1:11" ht="24" x14ac:dyDescent="0.2">
      <c r="A3" s="31" t="s">
        <v>57</v>
      </c>
      <c r="B3" s="188"/>
      <c r="C3" s="32" t="s">
        <v>58</v>
      </c>
      <c r="D3" s="32" t="s">
        <v>59</v>
      </c>
      <c r="E3" s="188"/>
      <c r="F3" s="32">
        <v>2022</v>
      </c>
      <c r="G3" s="32" t="s">
        <v>58</v>
      </c>
      <c r="H3" s="32" t="s">
        <v>59</v>
      </c>
    </row>
    <row r="4" spans="1:11" x14ac:dyDescent="0.2">
      <c r="A4" s="18"/>
      <c r="B4" s="21"/>
      <c r="C4" s="21"/>
      <c r="D4" s="21"/>
      <c r="E4" s="21"/>
      <c r="F4" s="21"/>
      <c r="G4" s="21"/>
      <c r="H4" s="21"/>
    </row>
    <row r="5" spans="1:11" s="42" customFormat="1" x14ac:dyDescent="0.2">
      <c r="A5" s="16" t="s">
        <v>23</v>
      </c>
      <c r="B5" s="39">
        <v>874406.16208200017</v>
      </c>
      <c r="C5" s="39">
        <v>991359.2</v>
      </c>
      <c r="D5" s="39">
        <v>1059650.6000000001</v>
      </c>
      <c r="E5" s="33"/>
      <c r="F5" s="34">
        <v>23.215867872322129</v>
      </c>
      <c r="G5" s="34">
        <v>23.662942197650747</v>
      </c>
      <c r="H5" s="34">
        <v>23.397671649805961</v>
      </c>
      <c r="J5" s="43"/>
    </row>
    <row r="6" spans="1:11" s="42" customFormat="1" x14ac:dyDescent="0.2">
      <c r="A6" s="35" t="s">
        <v>24</v>
      </c>
      <c r="B6" s="44">
        <v>400069.98083199991</v>
      </c>
      <c r="C6" s="44">
        <v>446400</v>
      </c>
      <c r="D6" s="44">
        <v>456600</v>
      </c>
      <c r="E6" s="36"/>
      <c r="F6" s="37">
        <v>10.622033806993171</v>
      </c>
      <c r="G6" s="37">
        <v>10.655206908889626</v>
      </c>
      <c r="H6" s="37">
        <v>10.08198067863256</v>
      </c>
      <c r="I6" s="45"/>
      <c r="J6" s="46"/>
      <c r="K6" s="46"/>
    </row>
    <row r="7" spans="1:11" x14ac:dyDescent="0.2">
      <c r="A7" s="35" t="s">
        <v>60</v>
      </c>
      <c r="B7" s="44">
        <v>9980.7272160000011</v>
      </c>
      <c r="C7" s="44">
        <v>11058</v>
      </c>
      <c r="D7" s="44">
        <v>12077</v>
      </c>
      <c r="E7" s="36"/>
      <c r="F7" s="37">
        <v>0.26499269374386686</v>
      </c>
      <c r="G7" s="37">
        <v>0.26394551522961801</v>
      </c>
      <c r="H7" s="37">
        <v>0.2666668433110938</v>
      </c>
      <c r="I7" s="47"/>
      <c r="J7" s="48"/>
      <c r="K7" s="46"/>
    </row>
    <row r="8" spans="1:11" x14ac:dyDescent="0.2">
      <c r="A8" s="35" t="s">
        <v>61</v>
      </c>
      <c r="B8" s="44">
        <v>14035.405098000001</v>
      </c>
      <c r="C8" s="44">
        <v>15254</v>
      </c>
      <c r="D8" s="44">
        <v>16512</v>
      </c>
      <c r="E8" s="36"/>
      <c r="F8" s="37">
        <v>0.37264617339136197</v>
      </c>
      <c r="G8" s="37">
        <v>0.36410064110260387</v>
      </c>
      <c r="H8" s="37">
        <v>0.36459409760311179</v>
      </c>
    </row>
    <row r="9" spans="1:11" x14ac:dyDescent="0.2">
      <c r="A9" s="35" t="s">
        <v>62</v>
      </c>
      <c r="B9" s="44">
        <v>430222.06693900021</v>
      </c>
      <c r="C9" s="44">
        <v>495997.99999999994</v>
      </c>
      <c r="D9" s="44">
        <v>550228.5</v>
      </c>
      <c r="E9" s="36"/>
      <c r="F9" s="37">
        <v>11.422584943856446</v>
      </c>
      <c r="G9" s="37">
        <v>11.839071049272931</v>
      </c>
      <c r="H9" s="37">
        <v>12.149349771863722</v>
      </c>
    </row>
    <row r="10" spans="1:11" x14ac:dyDescent="0.2">
      <c r="A10" s="35" t="s">
        <v>63</v>
      </c>
      <c r="B10" s="44">
        <v>5981.8070109999999</v>
      </c>
      <c r="C10" s="44">
        <v>6477.1</v>
      </c>
      <c r="D10" s="44">
        <v>6778.4</v>
      </c>
      <c r="E10" s="36"/>
      <c r="F10" s="37">
        <v>0.1588196049241507</v>
      </c>
      <c r="G10" s="37">
        <v>0.15460313770064743</v>
      </c>
      <c r="H10" s="37">
        <v>0.1496708231100371</v>
      </c>
    </row>
    <row r="11" spans="1:11" x14ac:dyDescent="0.2">
      <c r="A11" s="35" t="s">
        <v>29</v>
      </c>
      <c r="B11" s="44">
        <v>14116.174986000002</v>
      </c>
      <c r="C11" s="44">
        <v>16172.1</v>
      </c>
      <c r="D11" s="44">
        <v>17454.7</v>
      </c>
      <c r="E11" s="36"/>
      <c r="F11" s="37">
        <v>0.37479064941312917</v>
      </c>
      <c r="G11" s="37">
        <v>0.38601494545531795</v>
      </c>
      <c r="H11" s="37">
        <v>0.38540943528543092</v>
      </c>
    </row>
    <row r="12" spans="1:11" x14ac:dyDescent="0.2">
      <c r="A12" s="38" t="s">
        <v>30</v>
      </c>
      <c r="B12" s="39">
        <v>115564.03452900001</v>
      </c>
      <c r="C12" s="39">
        <v>132373</v>
      </c>
      <c r="D12" s="39">
        <v>141215</v>
      </c>
      <c r="E12" s="33"/>
      <c r="F12" s="34">
        <v>3.0682759028476942</v>
      </c>
      <c r="G12" s="34">
        <v>3.1596364340287777</v>
      </c>
      <c r="H12" s="34">
        <v>3.1181053472034534</v>
      </c>
    </row>
    <row r="13" spans="1:11" x14ac:dyDescent="0.2">
      <c r="A13" s="16" t="s">
        <v>31</v>
      </c>
      <c r="B13" s="39">
        <v>1937.2450760000011</v>
      </c>
      <c r="C13" s="39">
        <v>6533.7</v>
      </c>
      <c r="D13" s="39">
        <v>7124.2000000000007</v>
      </c>
      <c r="E13" s="33"/>
      <c r="F13" s="34">
        <v>5.1434708115088754E-2</v>
      </c>
      <c r="G13" s="34">
        <v>0.15595413391714191</v>
      </c>
      <c r="H13" s="34">
        <v>0.1573062784728736</v>
      </c>
    </row>
    <row r="14" spans="1:11" x14ac:dyDescent="0.2">
      <c r="A14" s="16" t="s">
        <v>35</v>
      </c>
      <c r="B14" s="39">
        <v>130543.80498386</v>
      </c>
      <c r="C14" s="39">
        <v>129652.70000000001</v>
      </c>
      <c r="D14" s="39">
        <v>140541.69999999998</v>
      </c>
      <c r="E14" s="33"/>
      <c r="F14" s="34">
        <v>3.465995391477203</v>
      </c>
      <c r="G14" s="34">
        <v>3.0947050734681771</v>
      </c>
      <c r="H14" s="34">
        <v>3.1032385106048479</v>
      </c>
    </row>
    <row r="15" spans="1:11" x14ac:dyDescent="0.2">
      <c r="A15" s="35" t="s">
        <v>36</v>
      </c>
      <c r="B15" s="44">
        <v>76766.038502859999</v>
      </c>
      <c r="C15" s="44">
        <v>86227.8</v>
      </c>
      <c r="D15" s="44">
        <v>94339.5</v>
      </c>
      <c r="E15" s="36"/>
      <c r="F15" s="37">
        <v>2.0381720580748381</v>
      </c>
      <c r="G15" s="37">
        <v>2.0581878366898589</v>
      </c>
      <c r="H15" s="37">
        <v>2.0830683666926331</v>
      </c>
    </row>
    <row r="16" spans="1:11" x14ac:dyDescent="0.2">
      <c r="A16" s="25" t="s">
        <v>11</v>
      </c>
      <c r="B16" s="44">
        <v>22975.939158000001</v>
      </c>
      <c r="C16" s="44">
        <v>36009</v>
      </c>
      <c r="D16" s="44">
        <v>36278.300000000003</v>
      </c>
      <c r="E16" s="36"/>
      <c r="F16" s="37">
        <v>0.61002128171715497</v>
      </c>
      <c r="G16" s="37">
        <v>0.85950570246910074</v>
      </c>
      <c r="H16" s="37">
        <v>0.80104494010870708</v>
      </c>
    </row>
    <row r="17" spans="1:8" x14ac:dyDescent="0.2">
      <c r="A17" s="25" t="s">
        <v>64</v>
      </c>
      <c r="B17" s="44">
        <v>44508.995987859998</v>
      </c>
      <c r="C17" s="44">
        <v>39266.6</v>
      </c>
      <c r="D17" s="44">
        <v>45230.3</v>
      </c>
      <c r="E17" s="36"/>
      <c r="F17" s="37">
        <v>1.1817334035289782</v>
      </c>
      <c r="G17" s="37">
        <v>0.93726197940995837</v>
      </c>
      <c r="H17" s="37">
        <v>0.99871005407085911</v>
      </c>
    </row>
    <row r="18" spans="1:8" x14ac:dyDescent="0.2">
      <c r="A18" s="25" t="s">
        <v>65</v>
      </c>
      <c r="B18" s="44">
        <v>9281.103357</v>
      </c>
      <c r="C18" s="44">
        <v>10952.2</v>
      </c>
      <c r="D18" s="44">
        <v>12830.9</v>
      </c>
      <c r="E18" s="36"/>
      <c r="F18" s="37">
        <v>0.24641737282870504</v>
      </c>
      <c r="G18" s="37">
        <v>0.26142015481079972</v>
      </c>
      <c r="H18" s="37">
        <v>0.28331337251306726</v>
      </c>
    </row>
    <row r="19" spans="1:8" x14ac:dyDescent="0.2">
      <c r="A19" s="35" t="s">
        <v>39</v>
      </c>
      <c r="B19" s="44">
        <v>41314.980585999998</v>
      </c>
      <c r="C19" s="44">
        <v>37094.200000000012</v>
      </c>
      <c r="D19" s="44">
        <v>40317.899999999994</v>
      </c>
      <c r="E19" s="36"/>
      <c r="F19" s="37">
        <v>1.096930890958407</v>
      </c>
      <c r="G19" s="37">
        <v>0.88540854865531737</v>
      </c>
      <c r="H19" s="37">
        <v>0.8902415435896619</v>
      </c>
    </row>
    <row r="20" spans="1:8" x14ac:dyDescent="0.2">
      <c r="A20" s="35" t="s">
        <v>66</v>
      </c>
      <c r="B20" s="44">
        <v>12462.785895000015</v>
      </c>
      <c r="C20" s="44">
        <v>6330.7</v>
      </c>
      <c r="D20" s="44">
        <v>5884.2999999999993</v>
      </c>
      <c r="E20" s="36"/>
      <c r="F20" s="37">
        <v>0.33089244244395771</v>
      </c>
      <c r="G20" s="37">
        <v>0.1511086881230008</v>
      </c>
      <c r="H20" s="37">
        <v>0.12992860032255271</v>
      </c>
    </row>
    <row r="21" spans="1:8" x14ac:dyDescent="0.2">
      <c r="A21" s="16" t="s">
        <v>67</v>
      </c>
      <c r="B21" s="39">
        <v>1122451.2466708603</v>
      </c>
      <c r="C21" s="39">
        <v>1259918.5999999999</v>
      </c>
      <c r="D21" s="39">
        <v>1348531.5</v>
      </c>
      <c r="E21" s="33"/>
      <c r="F21" s="34">
        <v>29.801573874762116</v>
      </c>
      <c r="G21" s="34">
        <v>30.073237839064841</v>
      </c>
      <c r="H21" s="34">
        <v>29.776321786087134</v>
      </c>
    </row>
    <row r="22" spans="1:8" ht="1.5" customHeight="1" x14ac:dyDescent="0.2">
      <c r="A22" s="12"/>
      <c r="B22" s="13"/>
      <c r="C22" s="13"/>
      <c r="D22" s="13"/>
      <c r="E22" s="13"/>
      <c r="F22" s="13"/>
      <c r="G22" s="13"/>
      <c r="H22" s="13"/>
    </row>
    <row r="23" spans="1:8" ht="23.25" customHeight="1" x14ac:dyDescent="0.2">
      <c r="A23" s="189" t="s">
        <v>192</v>
      </c>
      <c r="B23" s="189"/>
      <c r="C23" s="189"/>
      <c r="D23" s="189"/>
      <c r="E23" s="189"/>
      <c r="F23" s="189"/>
      <c r="G23" s="189"/>
      <c r="H23" s="189"/>
    </row>
    <row r="25" spans="1:8" x14ac:dyDescent="0.2">
      <c r="A25" s="16"/>
      <c r="B25" s="39"/>
      <c r="C25" s="39"/>
      <c r="D25" s="39"/>
      <c r="E25" s="40"/>
      <c r="F25" s="49"/>
      <c r="G25" s="49"/>
      <c r="H25" s="49"/>
    </row>
    <row r="26" spans="1:8" x14ac:dyDescent="0.2">
      <c r="F26" s="51"/>
      <c r="G26" s="51"/>
      <c r="H26" s="51"/>
    </row>
    <row r="28" spans="1:8" x14ac:dyDescent="0.2">
      <c r="B28" s="41"/>
      <c r="C28" s="41"/>
      <c r="D28" s="41"/>
    </row>
  </sheetData>
  <mergeCells count="5">
    <mergeCell ref="B2:B3"/>
    <mergeCell ref="C2:D2"/>
    <mergeCell ref="E2:E3"/>
    <mergeCell ref="F2:H2"/>
    <mergeCell ref="A23:H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04CF-E634-4EE9-8644-9FB9576C1AE3}">
  <dimension ref="A1:B18"/>
  <sheetViews>
    <sheetView topLeftCell="A2" workbookViewId="0">
      <selection activeCell="B8" sqref="B8"/>
    </sheetView>
  </sheetViews>
  <sheetFormatPr defaultColWidth="9.28515625" defaultRowHeight="12.75" x14ac:dyDescent="0.2"/>
  <cols>
    <col min="1" max="1" width="59.28515625" style="63" customWidth="1"/>
    <col min="2" max="2" width="10.7109375" style="63" customWidth="1"/>
    <col min="3" max="16384" width="9.28515625" style="63"/>
  </cols>
  <sheetData>
    <row r="1" spans="1:2" hidden="1" x14ac:dyDescent="0.2">
      <c r="A1" s="8"/>
      <c r="B1" s="8"/>
    </row>
    <row r="2" spans="1:2" ht="14.25" x14ac:dyDescent="0.2">
      <c r="A2" s="31" t="s">
        <v>204</v>
      </c>
      <c r="B2" s="107">
        <v>2024</v>
      </c>
    </row>
    <row r="3" spans="1:2" ht="2.25" customHeight="1" x14ac:dyDescent="0.2">
      <c r="A3" s="8"/>
      <c r="B3" s="8"/>
    </row>
    <row r="4" spans="1:2" x14ac:dyDescent="0.2">
      <c r="A4" s="108" t="s">
        <v>193</v>
      </c>
      <c r="B4" s="109"/>
    </row>
    <row r="5" spans="1:2" x14ac:dyDescent="0.2">
      <c r="A5" s="110" t="s">
        <v>194</v>
      </c>
      <c r="B5" s="111">
        <v>6</v>
      </c>
    </row>
    <row r="6" spans="1:2" x14ac:dyDescent="0.2">
      <c r="A6" s="110" t="s">
        <v>195</v>
      </c>
      <c r="B6" s="111">
        <v>1.6</v>
      </c>
    </row>
    <row r="7" spans="1:2" x14ac:dyDescent="0.2">
      <c r="A7" s="110" t="s">
        <v>196</v>
      </c>
      <c r="B7" s="111">
        <v>1.5</v>
      </c>
    </row>
    <row r="8" spans="1:2" x14ac:dyDescent="0.2">
      <c r="A8" s="112" t="s">
        <v>111</v>
      </c>
      <c r="B8" s="113">
        <f>+SUM(B5:B7)</f>
        <v>9.1</v>
      </c>
    </row>
    <row r="9" spans="1:2" x14ac:dyDescent="0.2">
      <c r="A9" s="108" t="s">
        <v>197</v>
      </c>
      <c r="B9" s="111"/>
    </row>
    <row r="10" spans="1:2" x14ac:dyDescent="0.2">
      <c r="A10" s="110" t="s">
        <v>198</v>
      </c>
      <c r="B10" s="109">
        <v>7.5</v>
      </c>
    </row>
    <row r="11" spans="1:2" x14ac:dyDescent="0.2">
      <c r="A11" s="110" t="s">
        <v>199</v>
      </c>
      <c r="B11" s="109">
        <v>2.7</v>
      </c>
    </row>
    <row r="12" spans="1:2" x14ac:dyDescent="0.2">
      <c r="A12" s="110" t="s">
        <v>200</v>
      </c>
      <c r="B12" s="109">
        <v>0.6</v>
      </c>
    </row>
    <row r="13" spans="1:2" x14ac:dyDescent="0.2">
      <c r="A13" s="110" t="s">
        <v>238</v>
      </c>
      <c r="B13" s="109">
        <v>3.4</v>
      </c>
    </row>
    <row r="14" spans="1:2" x14ac:dyDescent="0.2">
      <c r="A14" s="112" t="s">
        <v>111</v>
      </c>
      <c r="B14" s="114">
        <f>+SUM(B10:B13)</f>
        <v>14.2</v>
      </c>
    </row>
    <row r="15" spans="1:2" x14ac:dyDescent="0.2">
      <c r="A15" s="112" t="s">
        <v>201</v>
      </c>
      <c r="B15" s="114">
        <f>+B8+B14</f>
        <v>23.299999999999997</v>
      </c>
    </row>
    <row r="16" spans="1:2" ht="2.25" customHeight="1" x14ac:dyDescent="0.2">
      <c r="A16" s="115"/>
      <c r="B16" s="115"/>
    </row>
    <row r="17" spans="1:2" x14ac:dyDescent="0.2">
      <c r="A17" s="190" t="s">
        <v>202</v>
      </c>
      <c r="B17" s="190"/>
    </row>
    <row r="18" spans="1:2" x14ac:dyDescent="0.2">
      <c r="A18" s="190" t="s">
        <v>203</v>
      </c>
      <c r="B18" s="190"/>
    </row>
  </sheetData>
  <mergeCells count="2">
    <mergeCell ref="A17:B17"/>
    <mergeCell ref="A18:B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33019-89B2-44FE-8B38-98D36CCE0991}">
  <dimension ref="A1:E19"/>
  <sheetViews>
    <sheetView topLeftCell="A2" workbookViewId="0">
      <selection activeCell="B32" sqref="B32"/>
    </sheetView>
  </sheetViews>
  <sheetFormatPr defaultColWidth="9.140625" defaultRowHeight="12.75" x14ac:dyDescent="0.2"/>
  <cols>
    <col min="1" max="1" width="56.85546875" style="63" customWidth="1"/>
    <col min="2" max="2" width="12.42578125" style="63" customWidth="1"/>
    <col min="3" max="3" width="12.85546875" style="63" customWidth="1"/>
    <col min="4" max="16384" width="9.140625" style="63"/>
  </cols>
  <sheetData>
    <row r="1" spans="1:5" hidden="1" x14ac:dyDescent="0.2">
      <c r="A1" s="29"/>
      <c r="B1" s="29"/>
      <c r="C1" s="29"/>
    </row>
    <row r="2" spans="1:5" x14ac:dyDescent="0.2">
      <c r="A2" s="52" t="s">
        <v>70</v>
      </c>
      <c r="B2" s="52" t="s">
        <v>71</v>
      </c>
      <c r="C2" s="52" t="s">
        <v>72</v>
      </c>
    </row>
    <row r="3" spans="1:5" x14ac:dyDescent="0.2">
      <c r="A3" s="8"/>
      <c r="B3" s="8"/>
      <c r="C3" s="8"/>
    </row>
    <row r="4" spans="1:5" x14ac:dyDescent="0.2">
      <c r="A4" s="53" t="s">
        <v>73</v>
      </c>
      <c r="B4" s="53"/>
      <c r="C4" s="53"/>
    </row>
    <row r="5" spans="1:5" x14ac:dyDescent="0.2">
      <c r="A5" s="54" t="s">
        <v>74</v>
      </c>
      <c r="B5" s="55">
        <v>5200</v>
      </c>
      <c r="C5" s="55">
        <v>5400</v>
      </c>
      <c r="E5" s="64"/>
    </row>
    <row r="6" spans="1:5" x14ac:dyDescent="0.2">
      <c r="A6" s="54" t="s">
        <v>75</v>
      </c>
      <c r="B6" s="55">
        <v>8500</v>
      </c>
      <c r="C6" s="55">
        <v>11800</v>
      </c>
    </row>
    <row r="7" spans="1:5" x14ac:dyDescent="0.2">
      <c r="A7" s="54" t="s">
        <v>76</v>
      </c>
      <c r="B7" s="55">
        <v>19700</v>
      </c>
      <c r="C7" s="55">
        <v>20100</v>
      </c>
    </row>
    <row r="8" spans="1:5" x14ac:dyDescent="0.2">
      <c r="A8" s="54" t="s">
        <v>77</v>
      </c>
      <c r="B8" s="55">
        <v>3400</v>
      </c>
      <c r="C8" s="55">
        <v>4600</v>
      </c>
    </row>
    <row r="9" spans="1:5" x14ac:dyDescent="0.2">
      <c r="A9" s="54" t="s">
        <v>78</v>
      </c>
      <c r="B9" s="55">
        <v>560</v>
      </c>
      <c r="C9" s="55">
        <v>560</v>
      </c>
    </row>
    <row r="10" spans="1:5" x14ac:dyDescent="0.2">
      <c r="A10" s="16" t="s">
        <v>79</v>
      </c>
      <c r="B10" s="56">
        <f>+SUM(B5:B9)</f>
        <v>37360</v>
      </c>
      <c r="C10" s="56">
        <f>+SUM(C5:C9)</f>
        <v>42460</v>
      </c>
    </row>
    <row r="11" spans="1:5" x14ac:dyDescent="0.2">
      <c r="A11" s="53" t="s">
        <v>80</v>
      </c>
      <c r="B11" s="57"/>
      <c r="C11" s="57"/>
    </row>
    <row r="12" spans="1:5" x14ac:dyDescent="0.2">
      <c r="A12" s="54" t="s">
        <v>81</v>
      </c>
      <c r="B12" s="58">
        <v>500</v>
      </c>
      <c r="C12" s="58">
        <v>250</v>
      </c>
    </row>
    <row r="13" spans="1:5" x14ac:dyDescent="0.2">
      <c r="A13" s="54" t="s">
        <v>82</v>
      </c>
      <c r="B13" s="58">
        <v>425</v>
      </c>
      <c r="C13" s="58">
        <v>1638</v>
      </c>
    </row>
    <row r="14" spans="1:5" x14ac:dyDescent="0.2">
      <c r="A14" s="54" t="s">
        <v>83</v>
      </c>
      <c r="B14" s="58">
        <v>982</v>
      </c>
      <c r="C14" s="58">
        <v>882</v>
      </c>
    </row>
    <row r="15" spans="1:5" x14ac:dyDescent="0.2">
      <c r="A15" s="16" t="s">
        <v>84</v>
      </c>
      <c r="B15" s="59">
        <f>+SUM(B12:B14)</f>
        <v>1907</v>
      </c>
      <c r="C15" s="59">
        <f t="shared" ref="C15" si="0">+SUM(C12:C14)</f>
        <v>2770</v>
      </c>
    </row>
    <row r="16" spans="1:5" x14ac:dyDescent="0.2">
      <c r="A16" s="16" t="s">
        <v>85</v>
      </c>
      <c r="B16" s="59">
        <f>+B10+B15</f>
        <v>39267</v>
      </c>
      <c r="C16" s="59">
        <f>+C10+C15</f>
        <v>45230</v>
      </c>
    </row>
    <row r="17" spans="1:3" ht="2.25" hidden="1" customHeight="1" x14ac:dyDescent="0.2">
      <c r="A17" s="60"/>
      <c r="B17" s="61"/>
      <c r="C17" s="61"/>
    </row>
    <row r="18" spans="1:3" ht="51.75" customHeight="1" x14ac:dyDescent="0.2">
      <c r="A18" s="191" t="s">
        <v>86</v>
      </c>
      <c r="B18" s="191"/>
      <c r="C18" s="191"/>
    </row>
    <row r="19" spans="1:3" ht="2.25" customHeight="1" x14ac:dyDescent="0.2">
      <c r="A19" s="62"/>
      <c r="B19" s="62"/>
      <c r="C19" s="62"/>
    </row>
  </sheetData>
  <mergeCells count="1">
    <mergeCell ref="A18:C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C2217-7D93-43D5-A9D7-B2FAADC613DB}">
  <dimension ref="A1:H43"/>
  <sheetViews>
    <sheetView topLeftCell="A2" workbookViewId="0">
      <selection activeCell="D8" sqref="D8"/>
    </sheetView>
  </sheetViews>
  <sheetFormatPr defaultColWidth="9.140625" defaultRowHeight="12.75" x14ac:dyDescent="0.2"/>
  <cols>
    <col min="1" max="1" width="42.28515625" style="63" customWidth="1"/>
    <col min="2" max="2" width="8.85546875" style="63" bestFit="1" customWidth="1"/>
    <col min="3" max="3" width="10.140625" style="63" bestFit="1" customWidth="1"/>
    <col min="4" max="4" width="9.5703125" style="63" bestFit="1" customWidth="1"/>
    <col min="5" max="16384" width="9.140625" style="63"/>
  </cols>
  <sheetData>
    <row r="1" spans="1:8" hidden="1" x14ac:dyDescent="0.2">
      <c r="A1" s="79"/>
      <c r="B1" s="79"/>
      <c r="C1" s="79"/>
      <c r="D1" s="79"/>
    </row>
    <row r="2" spans="1:8" x14ac:dyDescent="0.2">
      <c r="A2" s="31" t="s">
        <v>207</v>
      </c>
      <c r="B2" s="107">
        <v>2022</v>
      </c>
      <c r="C2" s="107">
        <v>2023</v>
      </c>
      <c r="D2" s="107">
        <v>2024</v>
      </c>
    </row>
    <row r="3" spans="1:8" ht="0.75" customHeight="1" x14ac:dyDescent="0.2">
      <c r="A3" s="85"/>
      <c r="B3" s="85"/>
      <c r="C3" s="85"/>
      <c r="D3" s="85"/>
    </row>
    <row r="4" spans="1:8" x14ac:dyDescent="0.2">
      <c r="A4" s="14" t="s">
        <v>208</v>
      </c>
      <c r="B4" s="116">
        <v>43688.614041000015</v>
      </c>
      <c r="C4" s="116">
        <v>32322.587576069574</v>
      </c>
      <c r="D4" s="116">
        <v>18030.957895711435</v>
      </c>
      <c r="H4" s="102"/>
    </row>
    <row r="5" spans="1:8" x14ac:dyDescent="0.2">
      <c r="A5" s="14" t="s">
        <v>209</v>
      </c>
      <c r="B5" s="116">
        <v>6965</v>
      </c>
      <c r="C5" s="116">
        <v>10497.791405</v>
      </c>
      <c r="D5" s="116">
        <v>10892.732374853844</v>
      </c>
      <c r="H5" s="103"/>
    </row>
    <row r="6" spans="1:8" x14ac:dyDescent="0.2">
      <c r="A6" s="14" t="s">
        <v>210</v>
      </c>
      <c r="B6" s="116">
        <v>8386.1022148470092</v>
      </c>
      <c r="C6" s="116">
        <v>10371.397748614765</v>
      </c>
      <c r="D6" s="116">
        <v>12598.681774874545</v>
      </c>
      <c r="H6" s="102"/>
    </row>
    <row r="7" spans="1:8" x14ac:dyDescent="0.2">
      <c r="A7" s="14" t="s">
        <v>211</v>
      </c>
      <c r="B7" s="116">
        <v>73951.60125014506</v>
      </c>
      <c r="C7" s="116">
        <v>84312.921264404518</v>
      </c>
      <c r="D7" s="116">
        <v>90923.225338387114</v>
      </c>
    </row>
    <row r="8" spans="1:8" x14ac:dyDescent="0.2">
      <c r="A8" s="16" t="s">
        <v>212</v>
      </c>
      <c r="B8" s="39">
        <f>SUM(B4:B7)</f>
        <v>132991.31750599208</v>
      </c>
      <c r="C8" s="39">
        <f t="shared" ref="C8:D8" si="0">SUM(C4:C7)</f>
        <v>137504.69799408887</v>
      </c>
      <c r="D8" s="39">
        <f t="shared" si="0"/>
        <v>132445.59738382694</v>
      </c>
    </row>
    <row r="9" spans="1:8" x14ac:dyDescent="0.2">
      <c r="A9" s="8"/>
      <c r="B9" s="8"/>
      <c r="C9" s="8"/>
      <c r="D9" s="8"/>
    </row>
    <row r="10" spans="1:8" x14ac:dyDescent="0.2">
      <c r="A10" s="31" t="s">
        <v>213</v>
      </c>
      <c r="B10" s="107">
        <v>2021</v>
      </c>
      <c r="C10" s="107">
        <v>2022</v>
      </c>
      <c r="D10" s="107">
        <v>2023</v>
      </c>
    </row>
    <row r="11" spans="1:8" x14ac:dyDescent="0.2">
      <c r="A11" s="85"/>
      <c r="B11" s="85"/>
      <c r="C11" s="85"/>
      <c r="D11" s="85"/>
    </row>
    <row r="12" spans="1:8" x14ac:dyDescent="0.2">
      <c r="A12" s="14" t="s">
        <v>214</v>
      </c>
      <c r="B12" s="67">
        <v>7543.9362054670091</v>
      </c>
      <c r="C12" s="67">
        <v>9282.4438715147662</v>
      </c>
      <c r="D12" s="67">
        <v>10012.29808112271</v>
      </c>
    </row>
    <row r="13" spans="1:8" x14ac:dyDescent="0.2">
      <c r="A13" s="14" t="s">
        <v>215</v>
      </c>
      <c r="B13" s="67">
        <v>967.9593648</v>
      </c>
      <c r="C13" s="67">
        <v>1307.7672580000001</v>
      </c>
      <c r="D13" s="67">
        <v>2802.7672579999999</v>
      </c>
    </row>
    <row r="14" spans="1:8" x14ac:dyDescent="0.2">
      <c r="A14" s="14" t="s">
        <v>216</v>
      </c>
      <c r="B14" s="67">
        <v>4165.5403175800002</v>
      </c>
      <c r="C14" s="67">
        <v>7700.7107401000003</v>
      </c>
      <c r="D14" s="67">
        <v>7996.0316372116376</v>
      </c>
    </row>
    <row r="15" spans="1:8" x14ac:dyDescent="0.2">
      <c r="A15" s="14" t="s">
        <v>26</v>
      </c>
      <c r="B15" s="67">
        <v>910</v>
      </c>
      <c r="C15" s="67">
        <v>710</v>
      </c>
      <c r="D15" s="67">
        <v>750</v>
      </c>
    </row>
    <row r="16" spans="1:8" x14ac:dyDescent="0.2">
      <c r="A16" s="14" t="s">
        <v>217</v>
      </c>
      <c r="B16" s="67">
        <v>110691.84653414508</v>
      </c>
      <c r="C16" s="67">
        <v>111502.58896129414</v>
      </c>
      <c r="D16" s="67">
        <v>103513.12495641391</v>
      </c>
    </row>
    <row r="17" spans="1:4" x14ac:dyDescent="0.2">
      <c r="A17" s="14" t="s">
        <v>218</v>
      </c>
      <c r="B17" s="67">
        <v>8712.0350839999992</v>
      </c>
      <c r="C17" s="67">
        <v>7001.1871631799422</v>
      </c>
      <c r="D17" s="67">
        <v>7371.3754510786703</v>
      </c>
    </row>
    <row r="18" spans="1:4" x14ac:dyDescent="0.2">
      <c r="A18" s="16" t="s">
        <v>212</v>
      </c>
      <c r="B18" s="69">
        <f>SUM(B12:B17)</f>
        <v>132991.31750599208</v>
      </c>
      <c r="C18" s="69">
        <f>SUM(C12:C17)</f>
        <v>137504.69799408884</v>
      </c>
      <c r="D18" s="69">
        <f>SUM(D12:D17)</f>
        <v>132445.59738382694</v>
      </c>
    </row>
    <row r="19" spans="1:4" x14ac:dyDescent="0.2">
      <c r="A19" s="16"/>
      <c r="B19" s="70"/>
      <c r="C19" s="70"/>
      <c r="D19" s="70"/>
    </row>
    <row r="20" spans="1:4" x14ac:dyDescent="0.2">
      <c r="A20" s="31" t="s">
        <v>219</v>
      </c>
      <c r="B20" s="107">
        <v>2021</v>
      </c>
      <c r="C20" s="107">
        <v>2022</v>
      </c>
      <c r="D20" s="107">
        <v>2023</v>
      </c>
    </row>
    <row r="21" spans="1:4" x14ac:dyDescent="0.2">
      <c r="A21" s="85"/>
      <c r="B21" s="85"/>
      <c r="C21" s="85"/>
      <c r="D21" s="85"/>
    </row>
    <row r="22" spans="1:4" x14ac:dyDescent="0.2">
      <c r="A22" s="14" t="s">
        <v>220</v>
      </c>
      <c r="B22" s="67">
        <v>682.81722558000001</v>
      </c>
      <c r="C22" s="67">
        <v>413.58254492631755</v>
      </c>
      <c r="D22" s="67">
        <v>427.4410807508151</v>
      </c>
    </row>
    <row r="23" spans="1:4" x14ac:dyDescent="0.2">
      <c r="A23" s="14" t="s">
        <v>221</v>
      </c>
      <c r="B23" s="67">
        <v>20.451612000000001</v>
      </c>
      <c r="C23" s="67">
        <v>22.748966570495288</v>
      </c>
      <c r="D23" s="67">
        <v>24.59174916775342</v>
      </c>
    </row>
    <row r="24" spans="1:4" x14ac:dyDescent="0.2">
      <c r="A24" s="14" t="s">
        <v>222</v>
      </c>
      <c r="B24" s="67">
        <v>462.059799</v>
      </c>
      <c r="C24" s="67">
        <v>462.31248447832945</v>
      </c>
      <c r="D24" s="67">
        <v>499.74354458653028</v>
      </c>
    </row>
    <row r="25" spans="1:4" x14ac:dyDescent="0.2">
      <c r="A25" s="14" t="s">
        <v>223</v>
      </c>
      <c r="B25" s="67">
        <v>479.67767275642444</v>
      </c>
      <c r="C25" s="67">
        <v>570.53609904737471</v>
      </c>
      <c r="D25" s="67">
        <v>617.37039364094835</v>
      </c>
    </row>
    <row r="26" spans="1:4" x14ac:dyDescent="0.2">
      <c r="A26" s="14" t="s">
        <v>224</v>
      </c>
      <c r="B26" s="67">
        <v>92.196578000000002</v>
      </c>
      <c r="C26" s="67">
        <v>102.55313228297412</v>
      </c>
      <c r="D26" s="67">
        <v>110.86046030509543</v>
      </c>
    </row>
    <row r="27" spans="1:4" x14ac:dyDescent="0.2">
      <c r="A27" s="14" t="s">
        <v>225</v>
      </c>
      <c r="B27" s="67">
        <v>20336.681771188381</v>
      </c>
      <c r="C27" s="67">
        <v>27118.511452084189</v>
      </c>
      <c r="D27" s="67">
        <v>29414.335037984856</v>
      </c>
    </row>
    <row r="28" spans="1:4" x14ac:dyDescent="0.2">
      <c r="A28" s="14" t="s">
        <v>226</v>
      </c>
      <c r="B28" s="67">
        <v>15102.915777784314</v>
      </c>
      <c r="C28" s="67">
        <v>14905.630455679058</v>
      </c>
      <c r="D28" s="67">
        <v>4062.8041843341557</v>
      </c>
    </row>
    <row r="29" spans="1:4" x14ac:dyDescent="0.2">
      <c r="A29" s="14" t="s">
        <v>227</v>
      </c>
      <c r="B29" s="67">
        <v>4795.9922430107945</v>
      </c>
      <c r="C29" s="67">
        <v>5250.382757893145</v>
      </c>
      <c r="D29" s="67">
        <v>5653.1509884448014</v>
      </c>
    </row>
    <row r="30" spans="1:4" x14ac:dyDescent="0.2">
      <c r="A30" s="14" t="s">
        <v>228</v>
      </c>
      <c r="B30" s="67">
        <v>438.71596012848613</v>
      </c>
      <c r="C30" s="67">
        <v>487.99746009779926</v>
      </c>
      <c r="D30" s="67">
        <v>527.52774927325243</v>
      </c>
    </row>
    <row r="31" spans="1:4" x14ac:dyDescent="0.2">
      <c r="A31" s="14" t="s">
        <v>229</v>
      </c>
      <c r="B31" s="67">
        <v>689.72699999999998</v>
      </c>
      <c r="C31" s="67">
        <v>1013.240716731561</v>
      </c>
      <c r="D31" s="67">
        <v>1095.3183950225809</v>
      </c>
    </row>
    <row r="32" spans="1:4" x14ac:dyDescent="0.2">
      <c r="A32" s="14" t="s">
        <v>230</v>
      </c>
      <c r="B32" s="67">
        <v>73.377759999999995</v>
      </c>
      <c r="C32" s="67">
        <v>66.994076333333325</v>
      </c>
      <c r="D32" s="67">
        <v>72.420939026365176</v>
      </c>
    </row>
    <row r="33" spans="1:4" x14ac:dyDescent="0.2">
      <c r="A33" s="14" t="s">
        <v>231</v>
      </c>
      <c r="B33" s="67">
        <v>654.63759299999992</v>
      </c>
      <c r="C33" s="67">
        <v>722.35121929712682</v>
      </c>
      <c r="D33" s="67">
        <v>780.86536111117221</v>
      </c>
    </row>
    <row r="34" spans="1:4" x14ac:dyDescent="0.2">
      <c r="A34" s="14" t="s">
        <v>232</v>
      </c>
      <c r="B34" s="67">
        <v>45340.742444189476</v>
      </c>
      <c r="C34" s="67">
        <v>50929.991960904146</v>
      </c>
      <c r="D34" s="67">
        <v>54796.441132434338</v>
      </c>
    </row>
    <row r="35" spans="1:4" x14ac:dyDescent="0.2">
      <c r="A35" s="14" t="s">
        <v>233</v>
      </c>
      <c r="B35" s="67">
        <v>10573.241194848524</v>
      </c>
      <c r="C35" s="67">
        <v>1102.8670739713157</v>
      </c>
      <c r="D35" s="67">
        <v>815.35771791509546</v>
      </c>
    </row>
    <row r="36" spans="1:4" x14ac:dyDescent="0.2">
      <c r="A36" s="14" t="s">
        <v>234</v>
      </c>
      <c r="B36" s="67">
        <v>17840.444600705683</v>
      </c>
      <c r="C36" s="67">
        <v>17561.810174999999</v>
      </c>
      <c r="D36" s="67">
        <v>15579.21917097048</v>
      </c>
    </row>
    <row r="37" spans="1:4" x14ac:dyDescent="0.2">
      <c r="A37" s="14" t="s">
        <v>235</v>
      </c>
      <c r="B37" s="67">
        <v>9949.6382737999993</v>
      </c>
      <c r="C37" s="67">
        <v>8530.2061887916898</v>
      </c>
      <c r="D37" s="67">
        <v>9255.4171040048459</v>
      </c>
    </row>
    <row r="38" spans="1:4" x14ac:dyDescent="0.2">
      <c r="A38" s="14" t="s">
        <v>236</v>
      </c>
      <c r="B38" s="67">
        <v>5458</v>
      </c>
      <c r="C38" s="67">
        <v>8242.9812299999994</v>
      </c>
      <c r="D38" s="67">
        <v>8712.7323748538438</v>
      </c>
    </row>
    <row r="39" spans="1:4" x14ac:dyDescent="0.2">
      <c r="A39" s="16" t="s">
        <v>212</v>
      </c>
      <c r="B39" s="69">
        <f>SUM(B22:B38)</f>
        <v>132991.31750599208</v>
      </c>
      <c r="C39" s="69">
        <f>SUM(C22:C38)</f>
        <v>137504.69799408887</v>
      </c>
      <c r="D39" s="69">
        <f>SUM(D22:D38)</f>
        <v>132445.59738382691</v>
      </c>
    </row>
    <row r="40" spans="1:4" x14ac:dyDescent="0.2">
      <c r="A40" s="16"/>
      <c r="B40" s="70"/>
      <c r="C40" s="70"/>
      <c r="D40" s="70"/>
    </row>
    <row r="41" spans="1:4" x14ac:dyDescent="0.2">
      <c r="A41" s="16" t="s">
        <v>237</v>
      </c>
      <c r="B41" s="117">
        <v>3.5309788620211016E-2</v>
      </c>
      <c r="C41" s="117">
        <v>3.2821259141384347E-2</v>
      </c>
      <c r="D41" s="117">
        <v>2.9244720845240695E-2</v>
      </c>
    </row>
    <row r="42" spans="1:4" ht="2.25" customHeight="1" x14ac:dyDescent="0.2">
      <c r="A42" s="12"/>
      <c r="B42" s="12"/>
      <c r="C42" s="12"/>
      <c r="D42" s="12"/>
    </row>
    <row r="43" spans="1:4" x14ac:dyDescent="0.2">
      <c r="A43" s="85"/>
      <c r="B43" s="85"/>
      <c r="C43" s="85"/>
      <c r="D43" s="8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5028-2572-4908-A450-06B79F96E2DF}">
  <dimension ref="A1:E19"/>
  <sheetViews>
    <sheetView topLeftCell="A2" workbookViewId="0">
      <selection activeCell="B15" sqref="B15"/>
    </sheetView>
  </sheetViews>
  <sheetFormatPr defaultColWidth="9.140625" defaultRowHeight="12" x14ac:dyDescent="0.2"/>
  <cols>
    <col min="1" max="1" width="36.42578125" style="66" customWidth="1"/>
    <col min="2" max="3" width="10.85546875" style="66" customWidth="1"/>
    <col min="4" max="5" width="8.42578125" style="66" customWidth="1"/>
    <col min="6" max="16384" width="9.140625" style="66"/>
  </cols>
  <sheetData>
    <row r="1" spans="1:5" ht="9" hidden="1" customHeight="1" x14ac:dyDescent="0.2"/>
    <row r="2" spans="1:5" ht="25.5" x14ac:dyDescent="0.2">
      <c r="A2" s="10" t="s">
        <v>57</v>
      </c>
      <c r="B2" s="106" t="s">
        <v>20</v>
      </c>
      <c r="C2" s="106" t="s">
        <v>101</v>
      </c>
      <c r="D2" s="106" t="s">
        <v>89</v>
      </c>
      <c r="E2" s="106" t="s">
        <v>90</v>
      </c>
    </row>
    <row r="3" spans="1:5" s="63" customFormat="1" ht="12.75" x14ac:dyDescent="0.2">
      <c r="A3" s="12"/>
      <c r="B3" s="12"/>
      <c r="C3" s="12"/>
      <c r="D3" s="12"/>
      <c r="E3" s="12"/>
    </row>
    <row r="4" spans="1:5" x14ac:dyDescent="0.2">
      <c r="A4" s="14" t="s">
        <v>91</v>
      </c>
      <c r="B4" s="67">
        <v>563560.4</v>
      </c>
      <c r="C4" s="67">
        <v>577780.6</v>
      </c>
      <c r="D4" s="67">
        <f>+C4-B4</f>
        <v>14220.199999999953</v>
      </c>
      <c r="E4" s="68">
        <f>+((C4/B4)-1)*100</f>
        <v>2.5232787825404168</v>
      </c>
    </row>
    <row r="5" spans="1:5" x14ac:dyDescent="0.2">
      <c r="A5" s="14" t="s">
        <v>92</v>
      </c>
      <c r="B5" s="67">
        <v>446369.6</v>
      </c>
      <c r="C5" s="67">
        <v>446561.4</v>
      </c>
      <c r="D5" s="67">
        <f t="shared" ref="D5:D15" si="0">+C5-B5</f>
        <v>191.80000000004657</v>
      </c>
      <c r="E5" s="68">
        <f t="shared" ref="E5:E15" si="1">+((C5/B5)-1)*100</f>
        <v>4.2968876016646895E-2</v>
      </c>
    </row>
    <row r="6" spans="1:5" x14ac:dyDescent="0.2">
      <c r="A6" s="14" t="s">
        <v>93</v>
      </c>
      <c r="B6" s="67">
        <v>37598.1</v>
      </c>
      <c r="C6" s="67">
        <v>53207.8</v>
      </c>
      <c r="D6" s="67">
        <f t="shared" si="0"/>
        <v>15609.700000000004</v>
      </c>
      <c r="E6" s="68">
        <f t="shared" si="1"/>
        <v>41.517257520991755</v>
      </c>
    </row>
    <row r="7" spans="1:5" x14ac:dyDescent="0.2">
      <c r="A7" s="14" t="s">
        <v>94</v>
      </c>
      <c r="B7" s="67">
        <v>66595.600000000006</v>
      </c>
      <c r="C7" s="67">
        <v>71791.600000000006</v>
      </c>
      <c r="D7" s="67">
        <f t="shared" si="0"/>
        <v>5196</v>
      </c>
      <c r="E7" s="68">
        <f t="shared" si="1"/>
        <v>7.8023172702100352</v>
      </c>
    </row>
    <row r="8" spans="1:5" x14ac:dyDescent="0.2">
      <c r="A8" s="16" t="s">
        <v>95</v>
      </c>
      <c r="B8" s="69">
        <f>+SUM(B4:B7)</f>
        <v>1114123.7</v>
      </c>
      <c r="C8" s="69">
        <f>+SUM(C4:C7)</f>
        <v>1149341.4000000001</v>
      </c>
      <c r="D8" s="69">
        <f t="shared" si="0"/>
        <v>35217.700000000186</v>
      </c>
      <c r="E8" s="70">
        <f t="shared" si="1"/>
        <v>3.1610224250682606</v>
      </c>
    </row>
    <row r="9" spans="1:5" x14ac:dyDescent="0.2">
      <c r="A9" s="14" t="s">
        <v>12</v>
      </c>
      <c r="B9" s="67">
        <v>79695.7</v>
      </c>
      <c r="C9" s="67">
        <v>92239.2</v>
      </c>
      <c r="D9" s="67">
        <f>+C9-B9</f>
        <v>12543.5</v>
      </c>
      <c r="E9" s="68">
        <f>+((C9/B9)-1)*100</f>
        <v>15.739243146117033</v>
      </c>
    </row>
    <row r="10" spans="1:5" x14ac:dyDescent="0.2">
      <c r="A10" s="14" t="s">
        <v>96</v>
      </c>
      <c r="B10" s="67">
        <v>141047.29999999999</v>
      </c>
      <c r="C10" s="67">
        <v>168535.7</v>
      </c>
      <c r="D10" s="67">
        <f>+C10-B10</f>
        <v>27488.400000000023</v>
      </c>
      <c r="E10" s="68">
        <f>+((C10/B10)-1)*100</f>
        <v>19.488781422969481</v>
      </c>
    </row>
    <row r="11" spans="1:5" x14ac:dyDescent="0.2">
      <c r="A11" s="16" t="s">
        <v>15</v>
      </c>
      <c r="B11" s="69">
        <f>+SUM(B8:B10)</f>
        <v>1334866.7</v>
      </c>
      <c r="C11" s="69">
        <f>+SUM(C8:C10)</f>
        <v>1410116.3</v>
      </c>
      <c r="D11" s="69">
        <f t="shared" si="0"/>
        <v>75249.600000000093</v>
      </c>
      <c r="E11" s="70">
        <f t="shared" si="1"/>
        <v>5.6372370364771385</v>
      </c>
    </row>
    <row r="12" spans="1:5" x14ac:dyDescent="0.2">
      <c r="A12" s="14" t="s">
        <v>97</v>
      </c>
      <c r="B12" s="67">
        <v>57940.1</v>
      </c>
      <c r="C12" s="67">
        <f>+B12+2025.4</f>
        <v>59965.5</v>
      </c>
      <c r="D12" s="67">
        <f t="shared" si="0"/>
        <v>2025.4000000000015</v>
      </c>
      <c r="E12" s="68">
        <f t="shared" si="1"/>
        <v>3.4956791583031555</v>
      </c>
    </row>
    <row r="13" spans="1:5" x14ac:dyDescent="0.2">
      <c r="A13" s="14" t="s">
        <v>98</v>
      </c>
      <c r="B13" s="67">
        <v>1190281.8</v>
      </c>
      <c r="C13" s="67">
        <f>+B13+58840.7</f>
        <v>1249122.5</v>
      </c>
      <c r="D13" s="67">
        <f t="shared" si="0"/>
        <v>58840.699999999953</v>
      </c>
      <c r="E13" s="68">
        <f t="shared" si="1"/>
        <v>4.9434260021450349</v>
      </c>
    </row>
    <row r="14" spans="1:5" x14ac:dyDescent="0.2">
      <c r="A14" s="14" t="s">
        <v>99</v>
      </c>
      <c r="B14" s="67">
        <f>+B11-B12-B13</f>
        <v>86644.799999999814</v>
      </c>
      <c r="C14" s="67">
        <f>+C11-C12-C13</f>
        <v>101028.30000000005</v>
      </c>
      <c r="D14" s="67">
        <f t="shared" si="0"/>
        <v>14383.500000000233</v>
      </c>
      <c r="E14" s="68">
        <f t="shared" si="1"/>
        <v>16.600534596421546</v>
      </c>
    </row>
    <row r="15" spans="1:5" x14ac:dyDescent="0.2">
      <c r="A15" s="16" t="s">
        <v>100</v>
      </c>
      <c r="B15" s="69">
        <f>+B11</f>
        <v>1334866.7</v>
      </c>
      <c r="C15" s="69">
        <f>+C11</f>
        <v>1410116.3</v>
      </c>
      <c r="D15" s="69">
        <f t="shared" si="0"/>
        <v>75249.600000000093</v>
      </c>
      <c r="E15" s="70">
        <f t="shared" si="1"/>
        <v>5.6372370364771385</v>
      </c>
    </row>
    <row r="16" spans="1:5" ht="1.5" customHeight="1" x14ac:dyDescent="0.2">
      <c r="A16" s="12"/>
      <c r="B16" s="12"/>
      <c r="C16" s="12"/>
      <c r="D16" s="12"/>
      <c r="E16" s="12"/>
    </row>
    <row r="17" spans="1:5" x14ac:dyDescent="0.2">
      <c r="A17" s="71" t="s">
        <v>102</v>
      </c>
    </row>
    <row r="18" spans="1:5" ht="24.75" customHeight="1" x14ac:dyDescent="0.2">
      <c r="A18" s="192" t="s">
        <v>239</v>
      </c>
      <c r="B18" s="192"/>
      <c r="C18" s="192"/>
      <c r="D18" s="192"/>
      <c r="E18" s="192"/>
    </row>
    <row r="19" spans="1:5" x14ac:dyDescent="0.2">
      <c r="A19" s="71"/>
    </row>
  </sheetData>
  <mergeCells count="1">
    <mergeCell ref="A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30</vt:i4>
      </vt:variant>
    </vt:vector>
  </HeadingPairs>
  <TitlesOfParts>
    <vt:vector size="30" baseType="lpstr">
      <vt:lpstr>Töfluyfirlt</vt:lpstr>
      <vt:lpstr>3-1</vt:lpstr>
      <vt:lpstr>3-2</vt:lpstr>
      <vt:lpstr>3-3</vt:lpstr>
      <vt:lpstr>4-1</vt:lpstr>
      <vt:lpstr>4-2</vt:lpstr>
      <vt:lpstr>4-3</vt:lpstr>
      <vt:lpstr>4-4</vt:lpstr>
      <vt:lpstr>5_1-1</vt:lpstr>
      <vt:lpstr>5_1-2</vt:lpstr>
      <vt:lpstr>5_1-3</vt:lpstr>
      <vt:lpstr>5_1-4</vt:lpstr>
      <vt:lpstr>5_4-1</vt:lpstr>
      <vt:lpstr>5_5-1</vt:lpstr>
      <vt:lpstr>5_6-1</vt:lpstr>
      <vt:lpstr>5_7-1</vt:lpstr>
      <vt:lpstr>6-1</vt:lpstr>
      <vt:lpstr>6-2</vt:lpstr>
      <vt:lpstr>6-3</vt:lpstr>
      <vt:lpstr>6-4</vt:lpstr>
      <vt:lpstr>6-5</vt:lpstr>
      <vt:lpstr>6-6</vt:lpstr>
      <vt:lpstr>7-1</vt:lpstr>
      <vt:lpstr>7-2</vt:lpstr>
      <vt:lpstr>8-1</vt:lpstr>
      <vt:lpstr>8-2</vt:lpstr>
      <vt:lpstr>9-1</vt:lpstr>
      <vt:lpstr>9-2</vt:lpstr>
      <vt:lpstr>9-3</vt:lpstr>
      <vt:lpstr>11-1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Elmar Björnsson</dc:creator>
  <cp:lastModifiedBy>Elmar Björnsson</cp:lastModifiedBy>
  <dcterms:created xsi:type="dcterms:W3CDTF">2023-09-03T11:25:15Z</dcterms:created>
  <dcterms:modified xsi:type="dcterms:W3CDTF">2023-09-11T15:28:24Z</dcterms:modified>
</cp:coreProperties>
</file>