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Fjárlagarit og útgáfa\Fjárlög\2025\1. umræða\Töflur og myndagögn fyrir vefinn\"/>
    </mc:Choice>
  </mc:AlternateContent>
  <xr:revisionPtr revIDLastSave="0" documentId="13_ncr:1_{641C6AAA-9982-4557-AF44-09CA25C14D70}" xr6:coauthVersionLast="45" xr6:coauthVersionMax="45" xr10:uidLastSave="{00000000-0000-0000-0000-000000000000}"/>
  <bookViews>
    <workbookView xWindow="-28920" yWindow="1815" windowWidth="29040" windowHeight="15840" firstSheet="7" activeTab="28" xr2:uid="{3F5D1236-EB9B-4FDA-9BCC-37669394D161}"/>
  </bookViews>
  <sheets>
    <sheet name="Töfluyfirlt" sheetId="1" r:id="rId1"/>
    <sheet name="2-1" sheetId="2" r:id="rId2"/>
    <sheet name="3-1" sheetId="3" r:id="rId3"/>
    <sheet name="3-2" sheetId="4" r:id="rId4"/>
    <sheet name="3-3" sheetId="5" r:id="rId5"/>
    <sheet name="4-1" sheetId="15" r:id="rId6"/>
    <sheet name="4-2" sheetId="7" r:id="rId7"/>
    <sheet name="4-3" sheetId="16" r:id="rId8"/>
    <sheet name="4-4" sheetId="8" r:id="rId9"/>
    <sheet name="5-1" sheetId="17" r:id="rId10"/>
    <sheet name="5-2" sheetId="14" r:id="rId11"/>
    <sheet name="5-3" sheetId="22" r:id="rId12"/>
    <sheet name="5-4" sheetId="18" r:id="rId13"/>
    <sheet name="5-5" sheetId="9" r:id="rId14"/>
    <sheet name="5-6" sheetId="19" r:id="rId15"/>
    <sheet name="5-7" sheetId="20" r:id="rId16"/>
    <sheet name="6-1" sheetId="23" r:id="rId17"/>
    <sheet name="6-2" sheetId="24" r:id="rId18"/>
    <sheet name="6-3" sheetId="25" r:id="rId19"/>
    <sheet name="6-4" sheetId="26" r:id="rId20"/>
    <sheet name="6-5" sheetId="31" r:id="rId21"/>
    <sheet name="6-6" sheetId="32" r:id="rId22"/>
    <sheet name="7-1" sheetId="27" r:id="rId23"/>
    <sheet name="7-2" sheetId="28" r:id="rId24"/>
    <sheet name="8-1" sheetId="29" r:id="rId25"/>
    <sheet name="8-2" sheetId="30" r:id="rId26"/>
    <sheet name="9-1" sheetId="10" r:id="rId27"/>
    <sheet name="9-2" sheetId="11" r:id="rId28"/>
    <sheet name="9-3" sheetId="12" r:id="rId29"/>
  </sheets>
  <externalReferences>
    <externalReference r:id="rId30"/>
    <externalReference r:id="rId31"/>
    <externalReference r:id="rId3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7" l="1"/>
  <c r="D46" i="20"/>
  <c r="D45" i="20"/>
  <c r="G44" i="20"/>
  <c r="F44" i="20"/>
  <c r="E44" i="20"/>
  <c r="E45" i="20" s="1"/>
  <c r="E46" i="20" s="1"/>
  <c r="D44" i="20"/>
  <c r="C44" i="20"/>
  <c r="G25" i="20"/>
  <c r="G45" i="20" s="1"/>
  <c r="F25" i="20"/>
  <c r="F45" i="20" s="1"/>
  <c r="E25" i="20"/>
  <c r="D25" i="20"/>
  <c r="C25" i="20"/>
  <c r="C45" i="20" s="1"/>
  <c r="E2" i="20"/>
  <c r="F2" i="20" s="1"/>
  <c r="G2" i="20" s="1"/>
  <c r="B4" i="19" l="1"/>
  <c r="B10" i="19" s="1"/>
  <c r="E47" i="9" l="1"/>
  <c r="E46" i="9"/>
  <c r="D46" i="9"/>
  <c r="E45" i="9"/>
  <c r="D45" i="9"/>
  <c r="C44" i="9"/>
  <c r="D43" i="9"/>
  <c r="E42" i="9"/>
  <c r="D42" i="9"/>
  <c r="E41" i="9"/>
  <c r="C41" i="9"/>
  <c r="D41" i="9" s="1"/>
  <c r="E40" i="9"/>
  <c r="D40" i="9"/>
  <c r="C38" i="9"/>
  <c r="E38" i="9" s="1"/>
  <c r="B38" i="9"/>
  <c r="B44" i="9" s="1"/>
  <c r="E37" i="9"/>
  <c r="D37" i="9"/>
  <c r="E36" i="9"/>
  <c r="D36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23" i="9"/>
  <c r="D23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E11" i="9"/>
  <c r="D11" i="9"/>
  <c r="E10" i="9"/>
  <c r="D10" i="9"/>
  <c r="E9" i="9"/>
  <c r="D9" i="9"/>
  <c r="E8" i="9"/>
  <c r="D8" i="9"/>
  <c r="E7" i="9"/>
  <c r="D7" i="9"/>
  <c r="E6" i="9"/>
  <c r="D6" i="9"/>
  <c r="E5" i="9"/>
  <c r="D5" i="9"/>
  <c r="E4" i="9"/>
  <c r="D4" i="9"/>
  <c r="E3" i="9"/>
  <c r="D3" i="9"/>
  <c r="D38" i="9" s="1"/>
  <c r="E44" i="9" l="1"/>
  <c r="D44" i="9"/>
  <c r="D47" i="9" s="1"/>
  <c r="D45" i="18" l="1"/>
  <c r="E45" i="18" s="1"/>
  <c r="D44" i="18"/>
  <c r="E44" i="18" s="1"/>
  <c r="D43" i="18"/>
  <c r="E43" i="18" s="1"/>
  <c r="D42" i="18"/>
  <c r="E42" i="18" s="1"/>
  <c r="C42" i="18"/>
  <c r="B42" i="18"/>
  <c r="C40" i="18"/>
  <c r="D40" i="18" s="1"/>
  <c r="E40" i="18" s="1"/>
  <c r="D39" i="18"/>
  <c r="E39" i="18" s="1"/>
  <c r="C37" i="18"/>
  <c r="D37" i="18" s="1"/>
  <c r="E37" i="18" s="1"/>
  <c r="B37" i="18"/>
  <c r="B40" i="18" s="1"/>
  <c r="D36" i="18"/>
  <c r="E36" i="18" s="1"/>
  <c r="D35" i="18"/>
  <c r="E35" i="18" s="1"/>
  <c r="D34" i="18"/>
  <c r="E34" i="18" s="1"/>
  <c r="D33" i="18"/>
  <c r="E33" i="18" s="1"/>
  <c r="D32" i="18"/>
  <c r="E32" i="18" s="1"/>
  <c r="D31" i="18"/>
  <c r="E31" i="18" s="1"/>
  <c r="D30" i="18"/>
  <c r="E30" i="18" s="1"/>
  <c r="D29" i="18"/>
  <c r="E29" i="18" s="1"/>
  <c r="D28" i="18"/>
  <c r="E28" i="18" s="1"/>
  <c r="D27" i="18"/>
  <c r="E27" i="18" s="1"/>
  <c r="D26" i="18"/>
  <c r="E26" i="18" s="1"/>
  <c r="D25" i="18"/>
  <c r="E25" i="18" s="1"/>
  <c r="D24" i="18"/>
  <c r="E24" i="18" s="1"/>
  <c r="D23" i="18"/>
  <c r="E23" i="18" s="1"/>
  <c r="D22" i="18"/>
  <c r="E22" i="18" s="1"/>
  <c r="D21" i="18"/>
  <c r="E21" i="18" s="1"/>
  <c r="D20" i="18"/>
  <c r="E20" i="18" s="1"/>
  <c r="D19" i="18"/>
  <c r="E19" i="18" s="1"/>
  <c r="D18" i="18"/>
  <c r="E18" i="18" s="1"/>
  <c r="D17" i="18"/>
  <c r="E17" i="18" s="1"/>
  <c r="D16" i="18"/>
  <c r="E16" i="18" s="1"/>
  <c r="D15" i="18"/>
  <c r="E15" i="18" s="1"/>
  <c r="D14" i="18"/>
  <c r="E14" i="18" s="1"/>
  <c r="D13" i="18"/>
  <c r="E13" i="18" s="1"/>
  <c r="D12" i="18"/>
  <c r="E12" i="18" s="1"/>
  <c r="D11" i="18"/>
  <c r="E11" i="18" s="1"/>
  <c r="D10" i="18"/>
  <c r="E10" i="18" s="1"/>
  <c r="D9" i="18"/>
  <c r="E9" i="18" s="1"/>
  <c r="D8" i="18"/>
  <c r="E8" i="18" s="1"/>
  <c r="D7" i="18"/>
  <c r="E7" i="18" s="1"/>
  <c r="D6" i="18"/>
  <c r="E6" i="18" s="1"/>
  <c r="D5" i="18"/>
  <c r="E5" i="18" s="1"/>
  <c r="D4" i="18"/>
  <c r="E4" i="18" s="1"/>
  <c r="D3" i="18"/>
  <c r="E3" i="18" s="1"/>
  <c r="C13" i="22" l="1"/>
  <c r="B13" i="22"/>
  <c r="D12" i="22"/>
  <c r="D11" i="22"/>
  <c r="D10" i="22"/>
  <c r="D9" i="22"/>
  <c r="D8" i="22"/>
  <c r="D7" i="22"/>
  <c r="D6" i="22"/>
  <c r="D5" i="22"/>
  <c r="D4" i="22"/>
  <c r="D3" i="22"/>
  <c r="D13" i="22" s="1"/>
  <c r="E14" i="17" l="1"/>
  <c r="D14" i="17"/>
  <c r="E13" i="17"/>
  <c r="D13" i="17"/>
  <c r="B12" i="17"/>
  <c r="B16" i="17" s="1"/>
  <c r="E11" i="17"/>
  <c r="D11" i="17"/>
  <c r="E10" i="17"/>
  <c r="D10" i="17"/>
  <c r="C8" i="17"/>
  <c r="D8" i="17" s="1"/>
  <c r="E7" i="17"/>
  <c r="C7" i="17"/>
  <c r="D7" i="17" s="1"/>
  <c r="E6" i="17"/>
  <c r="D6" i="17"/>
  <c r="E5" i="17"/>
  <c r="D5" i="17"/>
  <c r="E8" i="17" l="1"/>
  <c r="B15" i="17"/>
  <c r="C9" i="17"/>
  <c r="E9" i="17" l="1"/>
  <c r="D9" i="17"/>
  <c r="C12" i="17"/>
  <c r="C16" i="17" l="1"/>
  <c r="D12" i="17"/>
  <c r="C15" i="17"/>
  <c r="E15" i="17" l="1"/>
  <c r="D15" i="17"/>
  <c r="E16" i="17"/>
  <c r="D16" i="17"/>
  <c r="D39" i="8" l="1"/>
  <c r="C39" i="8"/>
  <c r="B39" i="8"/>
  <c r="D18" i="8"/>
  <c r="C18" i="8"/>
  <c r="B18" i="8"/>
  <c r="D8" i="8"/>
  <c r="C8" i="8"/>
  <c r="B8" i="8"/>
  <c r="B16" i="16" l="1"/>
  <c r="C15" i="16"/>
  <c r="B15" i="16"/>
  <c r="C10" i="16"/>
  <c r="C16" i="16" s="1"/>
  <c r="B10" i="16"/>
  <c r="C9" i="16"/>
  <c r="B9" i="16"/>
  <c r="B14" i="7" l="1"/>
  <c r="B6" i="7"/>
  <c r="B15" i="7" s="1"/>
  <c r="D11" i="12" l="1"/>
  <c r="C11" i="12"/>
  <c r="B11" i="12"/>
  <c r="E22" i="11" l="1"/>
  <c r="D22" i="11"/>
  <c r="C22" i="11"/>
  <c r="B22" i="11"/>
  <c r="E21" i="11"/>
  <c r="D21" i="11"/>
  <c r="C21" i="11"/>
  <c r="B21" i="11"/>
  <c r="E20" i="11"/>
  <c r="D20" i="11"/>
  <c r="C20" i="11"/>
  <c r="B20" i="11"/>
  <c r="E17" i="11"/>
  <c r="D17" i="11"/>
  <c r="C17" i="11"/>
  <c r="B17" i="11"/>
  <c r="E16" i="11"/>
  <c r="D16" i="11"/>
  <c r="C16" i="11"/>
  <c r="B16" i="11"/>
  <c r="E15" i="11"/>
  <c r="D15" i="11"/>
  <c r="C15" i="11"/>
  <c r="B15" i="11"/>
  <c r="E14" i="11"/>
  <c r="D14" i="11"/>
  <c r="C14" i="11"/>
  <c r="B14" i="11"/>
  <c r="E13" i="11"/>
  <c r="D13" i="11"/>
  <c r="C13" i="11"/>
  <c r="B13" i="11"/>
  <c r="E12" i="11"/>
  <c r="D12" i="11"/>
  <c r="C12" i="11"/>
  <c r="B12" i="11"/>
  <c r="E11" i="11"/>
  <c r="D11" i="11"/>
  <c r="C11" i="11"/>
  <c r="B11" i="11"/>
  <c r="E10" i="11"/>
  <c r="D10" i="11"/>
  <c r="C10" i="11"/>
  <c r="B10" i="11"/>
  <c r="E9" i="11"/>
  <c r="D9" i="11"/>
  <c r="C9" i="11"/>
  <c r="B9" i="11"/>
  <c r="E8" i="11"/>
  <c r="D8" i="11"/>
  <c r="C8" i="11"/>
  <c r="B8" i="11"/>
  <c r="E7" i="11"/>
  <c r="D7" i="11"/>
  <c r="C7" i="11"/>
  <c r="B7" i="11"/>
  <c r="E6" i="11"/>
  <c r="D6" i="11"/>
  <c r="C6" i="11"/>
  <c r="B6" i="11"/>
  <c r="E5" i="11"/>
  <c r="D5" i="11"/>
  <c r="C5" i="11"/>
  <c r="B5" i="11"/>
  <c r="E4" i="11"/>
  <c r="D4" i="11"/>
  <c r="C4" i="11"/>
  <c r="B4" i="11"/>
  <c r="F14" i="27" l="1"/>
  <c r="E14" i="27"/>
  <c r="D14" i="27"/>
  <c r="C14" i="27"/>
  <c r="B14" i="27"/>
  <c r="F13" i="27"/>
  <c r="E13" i="27"/>
  <c r="D13" i="27"/>
  <c r="C13" i="27"/>
  <c r="B13" i="27"/>
  <c r="F12" i="27"/>
  <c r="E12" i="27"/>
  <c r="D12" i="27"/>
  <c r="C12" i="27"/>
  <c r="B12" i="27"/>
  <c r="F11" i="27"/>
  <c r="E11" i="27"/>
  <c r="D11" i="27"/>
  <c r="C11" i="27"/>
  <c r="B11" i="27"/>
  <c r="F10" i="27"/>
  <c r="E10" i="27"/>
  <c r="D10" i="27"/>
  <c r="C10" i="27"/>
  <c r="B10" i="27"/>
  <c r="F9" i="27"/>
  <c r="E9" i="27"/>
  <c r="D9" i="27"/>
  <c r="C9" i="27"/>
  <c r="B9" i="27"/>
  <c r="F8" i="27"/>
  <c r="E8" i="27"/>
  <c r="D8" i="27"/>
  <c r="C8" i="27"/>
  <c r="B8" i="27"/>
  <c r="F7" i="27"/>
  <c r="E7" i="27"/>
  <c r="D7" i="27"/>
  <c r="C7" i="27"/>
  <c r="B7" i="27"/>
  <c r="F6" i="27"/>
  <c r="E6" i="27"/>
  <c r="D6" i="27"/>
  <c r="C6" i="27"/>
  <c r="B6" i="27"/>
  <c r="F5" i="27"/>
  <c r="E5" i="27"/>
  <c r="D5" i="27"/>
  <c r="C5" i="27"/>
  <c r="B5" i="27"/>
  <c r="F4" i="27"/>
  <c r="E4" i="27"/>
  <c r="D4" i="27"/>
  <c r="C4" i="27"/>
  <c r="B4" i="27"/>
  <c r="F3" i="27"/>
  <c r="E3" i="27"/>
  <c r="D3" i="27"/>
  <c r="C3" i="27"/>
  <c r="B3" i="27"/>
</calcChain>
</file>

<file path=xl/sharedStrings.xml><?xml version="1.0" encoding="utf-8"?>
<sst xmlns="http://schemas.openxmlformats.org/spreadsheetml/2006/main" count="784" uniqueCount="432">
  <si>
    <t>ma.kr.</t>
  </si>
  <si>
    <t>% af VLF</t>
  </si>
  <si>
    <t>Þjóðhagsgrunnur</t>
  </si>
  <si>
    <t>br.</t>
  </si>
  <si>
    <t>Frumtekjur</t>
  </si>
  <si>
    <t>Frumgjöld</t>
  </si>
  <si>
    <t>Frumjöfnuður</t>
  </si>
  <si>
    <t>Vaxtatekjur</t>
  </si>
  <si>
    <t>Vaxtagjöld</t>
  </si>
  <si>
    <t>Vaxtajöfnuður</t>
  </si>
  <si>
    <t>Heildartekjur</t>
  </si>
  <si>
    <t>Heildargjöld</t>
  </si>
  <si>
    <t>Heildarjöfnuður</t>
  </si>
  <si>
    <t>Skatttekjur</t>
  </si>
  <si>
    <t>Skattar á tekjur og hagnað</t>
  </si>
  <si>
    <t>Skattar á laungreiðslur og vinnuafl</t>
  </si>
  <si>
    <t>Eignarskattar</t>
  </si>
  <si>
    <t>Skattar á vöru og þjónustu</t>
  </si>
  <si>
    <t>Skattar á alþjóðaverslun og viðskipti</t>
  </si>
  <si>
    <t>Aðrir skattar</t>
  </si>
  <si>
    <t>Tryggingagjöld</t>
  </si>
  <si>
    <t>Fjárframlög</t>
  </si>
  <si>
    <t>Aðrar tekjur</t>
  </si>
  <si>
    <t>Eignatekjur</t>
  </si>
  <si>
    <t>þ.a. vaxtatekjur</t>
  </si>
  <si>
    <t>þ.a. arðgreiðslur</t>
  </si>
  <si>
    <t>Sala á vöru og þjónustu</t>
  </si>
  <si>
    <t>Ýmsar tekjur og óskilgreindar tekjur</t>
  </si>
  <si>
    <t>Rekstrarútgjöld</t>
  </si>
  <si>
    <t>Laun</t>
  </si>
  <si>
    <t>Kaup á vöru og þjónustu</t>
  </si>
  <si>
    <t>Afskriftir</t>
  </si>
  <si>
    <t>Framleiðslustyrkir</t>
  </si>
  <si>
    <t>Félagslegar tilfærslur til heimila</t>
  </si>
  <si>
    <t>Tilfærsluútgjöld önnur en fjárframlög</t>
  </si>
  <si>
    <t>Fastafjárútgjöld</t>
  </si>
  <si>
    <t>Fjárfesting í efnislegum eignum</t>
  </si>
  <si>
    <t>Afskriftir (-)</t>
  </si>
  <si>
    <t>Áætlun</t>
  </si>
  <si>
    <t>Rekstrargrunnur, m.kr.</t>
  </si>
  <si>
    <t>Skattar á launagr. og vinnuafl</t>
  </si>
  <si>
    <t xml:space="preserve">Eignarskattar </t>
  </si>
  <si>
    <t xml:space="preserve">Skattar á vöru og þjónustu </t>
  </si>
  <si>
    <t xml:space="preserve">Tollar og aðflutningsgjöld </t>
  </si>
  <si>
    <t>Arður og hluti af tekjum ríkisft.</t>
  </si>
  <si>
    <t>Aðrar eignatekjur</t>
  </si>
  <si>
    <t>Ýmsar tekjur</t>
  </si>
  <si>
    <t>Heildartekjur ríkissjóðs</t>
  </si>
  <si>
    <t>Arður og hluti af tekjum B-hluta fyrirtækja (m.kr.)</t>
  </si>
  <si>
    <t>Áætlun 2024</t>
  </si>
  <si>
    <t>Arður</t>
  </si>
  <si>
    <t>Íslandsbanki hf.</t>
  </si>
  <si>
    <t>Landsbankinn hf.</t>
  </si>
  <si>
    <t>Landsvirkjun</t>
  </si>
  <si>
    <t>Landsnet</t>
  </si>
  <si>
    <t>Aðrir</t>
  </si>
  <si>
    <t>Arður alls</t>
  </si>
  <si>
    <t>Hluti af tekjum B-hluta fyrirtækja</t>
  </si>
  <si>
    <t>ÁTVR</t>
  </si>
  <si>
    <t>Framlag Happdrættis HÍ til Háskóla Íslands</t>
  </si>
  <si>
    <t>Framlag frá Húsnæðissjóði</t>
  </si>
  <si>
    <t>Hluti af tekjum B-hluta fyrirtækja alls</t>
  </si>
  <si>
    <t>Arður og hluti af tekjum B-hluta fyrirtækja alls</t>
  </si>
  <si>
    <t>Hagræn skipting útgjalda</t>
  </si>
  <si>
    <t xml:space="preserve">Breyting
m.kr. </t>
  </si>
  <si>
    <t>Breyting
%</t>
  </si>
  <si>
    <t>Rekstrarframlög</t>
  </si>
  <si>
    <t>Rekstrartilfærslur</t>
  </si>
  <si>
    <t>Fjármagnstilfærslur</t>
  </si>
  <si>
    <t>Fjárfestingarframlag</t>
  </si>
  <si>
    <t>Rammasett útgjöld</t>
  </si>
  <si>
    <t>Aðrir liðir utan ramma²</t>
  </si>
  <si>
    <t xml:space="preserve">Rekstrartekjur </t>
  </si>
  <si>
    <t>Framlag úr ríkissjóði</t>
  </si>
  <si>
    <t>Viðskiptahreyfingar</t>
  </si>
  <si>
    <t>Samtals fjármögnun</t>
  </si>
  <si>
    <r>
      <rPr>
        <vertAlign val="superscript"/>
        <sz val="8"/>
        <rFont val="FiraGO Light"/>
        <family val="2"/>
      </rPr>
      <t>1</t>
    </r>
    <r>
      <rPr>
        <sz val="8"/>
        <rFont val="FiraGO Light"/>
        <family val="2"/>
      </rPr>
      <t xml:space="preserve"> Án verðlagshækkana</t>
    </r>
  </si>
  <si>
    <t>Launabreytingar</t>
  </si>
  <si>
    <t>Endurmat á launaforsendum fjárlaga fyrri ára</t>
  </si>
  <si>
    <t>Almennar verðlagsbreytingar</t>
  </si>
  <si>
    <t>Gengisbreytingar</t>
  </si>
  <si>
    <t>Hækkun atvinnuleysisbóta og bóta almannatrygginga</t>
  </si>
  <si>
    <t>Samtals</t>
  </si>
  <si>
    <t>Sjóðstreymi A-hluta ríkissjóðs</t>
  </si>
  <si>
    <t>Sjóðstreymi ríkissjóðs (A1-hluta), m.kr.</t>
  </si>
  <si>
    <t>Handbært fé frá rekstri</t>
  </si>
  <si>
    <t>Fjárfestingarhreyfingar</t>
  </si>
  <si>
    <t>Fjárfesting</t>
  </si>
  <si>
    <t>Sala eigna</t>
  </si>
  <si>
    <t>Veitt löng lán</t>
  </si>
  <si>
    <t>Innheimtar afborganir af veittum lánum</t>
  </si>
  <si>
    <t>Móttekinn arður</t>
  </si>
  <si>
    <t>Fyrirframgreiðsla til LSR</t>
  </si>
  <si>
    <t>Eiginfjárframlög og hlutabréfakaup</t>
  </si>
  <si>
    <t>Fjárfestingarhreyfingar samtals</t>
  </si>
  <si>
    <t>Hreinn lánsfjárjöfnuður</t>
  </si>
  <si>
    <t>Fjármögnunarhreyfingar</t>
  </si>
  <si>
    <t>Tekin langtímalán</t>
  </si>
  <si>
    <t>Þar af innlend</t>
  </si>
  <si>
    <t>Afborganir af teknum lánum</t>
  </si>
  <si>
    <t>Þar af innlendar</t>
  </si>
  <si>
    <t>Fjármögnunarhreyfingar samtals</t>
  </si>
  <si>
    <t>Breyting á handbæru fé</t>
  </si>
  <si>
    <t>Skuldir ríkissjóðs</t>
  </si>
  <si>
    <t>Stöðutölur í m.kr. á verðlagi í lok hvers árs</t>
  </si>
  <si>
    <t>Ríkisbréf, ríkisvíxlar og spariskírteini</t>
  </si>
  <si>
    <t>Aðrir innlendir aðilar</t>
  </si>
  <si>
    <t>Erlend lán</t>
  </si>
  <si>
    <t>Áfallnir ógjaldfallnir vextir</t>
  </si>
  <si>
    <t>Kröfur ríkissjóðs</t>
  </si>
  <si>
    <t>Veitt lán</t>
  </si>
  <si>
    <t>Viðskiptareikningur, nettó</t>
  </si>
  <si>
    <t>Hreinar lántökur ríkissjóðs</t>
  </si>
  <si>
    <t>Handbært fé vegna gjaldeyrisvaraforða</t>
  </si>
  <si>
    <t>Handbært fé, annað, nettó</t>
  </si>
  <si>
    <t>Hrein staða ríkissjóðs</t>
  </si>
  <si>
    <t>Hlutafé, eignarhlutir, stofnfé og stöðugleikaframlög</t>
  </si>
  <si>
    <t>Hrein staða ríkissjóðs að teknu tilliti til eigna</t>
  </si>
  <si>
    <t>Skuldir ríkissjóðs m.v. skuldareglu</t>
  </si>
  <si>
    <t>Í hlutfalli af VLF (%)</t>
  </si>
  <si>
    <t>Heimild</t>
  </si>
  <si>
    <t>Horfur</t>
  </si>
  <si>
    <t>Betri samgöngur</t>
  </si>
  <si>
    <t>Byggðastofnun</t>
  </si>
  <si>
    <t>Fjárföng ehf.</t>
  </si>
  <si>
    <t>Húsnæðissjóður</t>
  </si>
  <si>
    <t>Menntasjóður námsmanna</t>
  </si>
  <si>
    <t>Lánveitingar, samtals</t>
  </si>
  <si>
    <t>Verg landsframleiðsla</t>
  </si>
  <si>
    <t>ÍL-sjóður</t>
  </si>
  <si>
    <t xml:space="preserve">Annað </t>
  </si>
  <si>
    <t>Almanna- og réttaröryggi</t>
  </si>
  <si>
    <t>Félags-, húsnæðis- og tryggingamál</t>
  </si>
  <si>
    <t>Heilbrigðismál</t>
  </si>
  <si>
    <t>Mennta- og menningarmál</t>
  </si>
  <si>
    <t>Önnur málefnasvið</t>
  </si>
  <si>
    <t>Nýsköpun, rannsóknir og þekkingargr.</t>
  </si>
  <si>
    <t>Samgöngu- og fjarskiptamál</t>
  </si>
  <si>
    <t>Skatta-, eigna- og fjármálaumsýsla</t>
  </si>
  <si>
    <t>Umhverfis- og orkumál</t>
  </si>
  <si>
    <t>Utanríkismál og alþjóðl. þróunarsamvinna</t>
  </si>
  <si>
    <t>Lögfestar breytingar</t>
  </si>
  <si>
    <t>Ólögfestar breytingar</t>
  </si>
  <si>
    <t>Lögfestar og ólögfestar breytingar samtals</t>
  </si>
  <si>
    <t>Skattastyrkir flokkaðir eftir tegund ívilnunar</t>
  </si>
  <si>
    <t>Undanþága frá skattskyldu</t>
  </si>
  <si>
    <t>Frádráttur</t>
  </si>
  <si>
    <t>Frádráttarheimild</t>
  </si>
  <si>
    <t>Lægri skattprósenta</t>
  </si>
  <si>
    <t>Alls</t>
  </si>
  <si>
    <t>Skattastyrkir flokkaðir eftir tegund skatts</t>
  </si>
  <si>
    <t>Tekjuskattur einstaklinga</t>
  </si>
  <si>
    <t>Tekjuskattur lögaðila</t>
  </si>
  <si>
    <t>Fjármagnstekjuskattur</t>
  </si>
  <si>
    <t>VSK</t>
  </si>
  <si>
    <t>Vörugjöld og aðrir neysluskattar</t>
  </si>
  <si>
    <t>Skattastyrkir flokkaðir eftir málefnasviði</t>
  </si>
  <si>
    <t>07. Nýsköpun, rannsóknir og þekkingargreinar</t>
  </si>
  <si>
    <t>08. Sveitarfélög og byggðamál</t>
  </si>
  <si>
    <t>09. Almanna- og réttaröryggi</t>
  </si>
  <si>
    <t>11. Samgöngu- og fjarskiptamál</t>
  </si>
  <si>
    <t>12. Landbúnaður</t>
  </si>
  <si>
    <t>14. Ferðaþjónusta</t>
  </si>
  <si>
    <t>17. Umhverfismál</t>
  </si>
  <si>
    <t>18. Menning, listir, íþrótta- og æskulýðsmál</t>
  </si>
  <si>
    <t>20. Framhaldsskólastig</t>
  </si>
  <si>
    <t>21. Háskólastig</t>
  </si>
  <si>
    <t>23. Sjúkrahúsþjónusta</t>
  </si>
  <si>
    <t>27. Örorka og málefni fatlaðs fólks</t>
  </si>
  <si>
    <t>29. Fjölskyldumál</t>
  </si>
  <si>
    <t>Óflokkað</t>
  </si>
  <si>
    <t>Vegna skattframkvæmdar</t>
  </si>
  <si>
    <t>Alls, % af VLF</t>
  </si>
  <si>
    <t>Áb.</t>
  </si>
  <si>
    <t>Fj. samn.</t>
  </si>
  <si>
    <t>Rekstrar- og þjónustusamningar</t>
  </si>
  <si>
    <t>04 Utanríkismál</t>
  </si>
  <si>
    <t>UTN</t>
  </si>
  <si>
    <t>05 Skatta-, eigna- og fjármálaumsýsla</t>
  </si>
  <si>
    <t>FJR</t>
  </si>
  <si>
    <t>07 Nýsköpun, rannsóknir og þekkingargreinar</t>
  </si>
  <si>
    <t>HVIN</t>
  </si>
  <si>
    <t>08 Sveitarfélög og byggðamál</t>
  </si>
  <si>
    <t>IRN</t>
  </si>
  <si>
    <t>09 Almanna- og réttaröryggi</t>
  </si>
  <si>
    <t>DMR</t>
  </si>
  <si>
    <t>11 Samgöngu- og fjarskiptamál</t>
  </si>
  <si>
    <t>12 Landbúnaður</t>
  </si>
  <si>
    <t>MAR</t>
  </si>
  <si>
    <t>13 Sjávarútvegur og fiskeldi</t>
  </si>
  <si>
    <t>14 Ferðaþjónusta</t>
  </si>
  <si>
    <t>MVF</t>
  </si>
  <si>
    <t>18 Menning, listir, íþrótta- og æskulýðsmál</t>
  </si>
  <si>
    <t>19 Fjölmiðlun</t>
  </si>
  <si>
    <t>20 Framhaldsskólastig</t>
  </si>
  <si>
    <t>MRN</t>
  </si>
  <si>
    <t>21 Háskólastig</t>
  </si>
  <si>
    <t>23 Sjúkrahúsþjónusta</t>
  </si>
  <si>
    <t>HRN</t>
  </si>
  <si>
    <t>24 Heilbrigðisþjónusta utan sjúkrahúsa</t>
  </si>
  <si>
    <t>25 Hjúkrunar- og endurhæfingarþjónusta</t>
  </si>
  <si>
    <t>29 Fjölskyldumál</t>
  </si>
  <si>
    <t>35 Alþjóðleg þróunarsamvinna</t>
  </si>
  <si>
    <t>Samtals rekstrar- og þjónustusamningar</t>
  </si>
  <si>
    <t xml:space="preserve"> </t>
  </si>
  <si>
    <t>Styrktar- og samstarfssamningar</t>
  </si>
  <si>
    <t>03 Æðsta stjórnsýsla</t>
  </si>
  <si>
    <t>10 Rétt. einstakl., trúmál og stjórnsýsla dómsmála</t>
  </si>
  <si>
    <t>15 Orkumál</t>
  </si>
  <si>
    <t>URN</t>
  </si>
  <si>
    <t>17 Umhverfismál</t>
  </si>
  <si>
    <t>FRN</t>
  </si>
  <si>
    <t>30 Vinnumarkaður og atvinnuleysi</t>
  </si>
  <si>
    <t>32 Lýðheilsa og stjórnsýsla velferðarmála</t>
  </si>
  <si>
    <t>Samtals styrktar- og samstarfssamningar</t>
  </si>
  <si>
    <t>Samtals skuldbindandi samningar</t>
  </si>
  <si>
    <t>Hlutfall af frumútgjöldum</t>
  </si>
  <si>
    <t>br. frá fjármála-áætlun
m.kr.</t>
  </si>
  <si>
    <t>breyting
%</t>
  </si>
  <si>
    <t>01 Alþingi og eftirlitsstofnanir þess</t>
  </si>
  <si>
    <t>02 Dómstólar</t>
  </si>
  <si>
    <t>06 Hagskýrslugerð og grunnskrár</t>
  </si>
  <si>
    <t>16 Markaðseftirlit og neytendamál</t>
  </si>
  <si>
    <t>22 Önnur skólastig og stjórnsýsla mennta- og barnamála</t>
  </si>
  <si>
    <t>26 Lyf og lækningavörur</t>
  </si>
  <si>
    <t>27 Örorka og málefni fatlaðs fólks</t>
  </si>
  <si>
    <t>28 Málefni aldraðra</t>
  </si>
  <si>
    <t>31 Húsnæðis-og skipulagsmál</t>
  </si>
  <si>
    <t>33 Fjármagnskostnaður, ábyrgðir og lífeyrisskuldbindi</t>
  </si>
  <si>
    <t>34 Almennur varasjóður og sértækar fjárráðstafanir</t>
  </si>
  <si>
    <t>Liðir utan ramma²</t>
  </si>
  <si>
    <r>
      <t>Aðlögun frumgjalda að GFS staðli</t>
    </r>
    <r>
      <rPr>
        <sz val="9"/>
        <rFont val="Calibri"/>
        <family val="2"/>
      </rPr>
      <t>³</t>
    </r>
  </si>
  <si>
    <t>Frumgjöld samkvæmt GFS - staðli</t>
  </si>
  <si>
    <r>
      <t>Aðlögun vaxtagjalda að GFS staðli</t>
    </r>
    <r>
      <rPr>
        <sz val="9"/>
        <rFont val="Calibri"/>
        <family val="2"/>
      </rPr>
      <t>⁵</t>
    </r>
  </si>
  <si>
    <t>Heildargjöld samkvæmt GFS - staðli</t>
  </si>
  <si>
    <t xml:space="preserve">br. 
m.kr. </t>
  </si>
  <si>
    <t>br. 
%</t>
  </si>
  <si>
    <r>
      <t>Aðlögun vaxtagjalda að GFS staðli</t>
    </r>
    <r>
      <rPr>
        <sz val="9"/>
        <rFont val="Calibri"/>
        <family val="2"/>
      </rPr>
      <t>⁴</t>
    </r>
  </si>
  <si>
    <r>
      <rPr>
        <vertAlign val="superscript"/>
        <sz val="8"/>
        <rFont val="FiraGO Light"/>
        <family val="2"/>
      </rPr>
      <t xml:space="preserve">2 </t>
    </r>
    <r>
      <rPr>
        <sz val="8"/>
        <rFont val="FiraGO Light"/>
        <family val="2"/>
      </rPr>
      <t>Liðir sem falla utan ramma málefnasviða að frátöldum vaxtagjöldum eru eftirfarandi: ríkisábyrgðir, lífeyrisskuldbindingar, Atvinnuleysistryggingasjóður og framlög til Jöfnunarsjóðs sveitarfélaga.</t>
    </r>
  </si>
  <si>
    <r>
      <rPr>
        <sz val="8"/>
        <rFont val="Calibri"/>
        <family val="2"/>
      </rPr>
      <t>⁴</t>
    </r>
    <r>
      <rPr>
        <sz val="8"/>
        <rFont val="FiraGO Light"/>
        <family val="2"/>
      </rPr>
      <t xml:space="preserve"> Reiknuð vaxtagjöld vegna ófjármagnaðra lífeyrisskuldbindinga.</t>
    </r>
  </si>
  <si>
    <t>Ríkisaðili</t>
  </si>
  <si>
    <t>Flokkun</t>
  </si>
  <si>
    <t>A-2</t>
  </si>
  <si>
    <t>Lindarhvoll ehf.</t>
  </si>
  <si>
    <t>A-3</t>
  </si>
  <si>
    <t>Eignasafn ríkiseigna</t>
  </si>
  <si>
    <t>Neyðarlínan ohf.</t>
  </si>
  <si>
    <t>Ríkisútvarpið ohf.</t>
  </si>
  <si>
    <t>Náttúruhamfaratrygging Íslands</t>
  </si>
  <si>
    <t>Sítus ehf.</t>
  </si>
  <si>
    <t>Betri samgöngur ohf.</t>
  </si>
  <si>
    <t>Tæknigarður ehf.</t>
  </si>
  <si>
    <t>Eignahlutir ehf.</t>
  </si>
  <si>
    <t>Tæknisetur ehf.</t>
  </si>
  <si>
    <t>Fasteignir Háskóla Íslands ehf.</t>
  </si>
  <si>
    <t>Vaðlaheiðargöng hf.</t>
  </si>
  <si>
    <t>Harpa ohf.</t>
  </si>
  <si>
    <t>Vísindagarðurinn ehf.</t>
  </si>
  <si>
    <t>Leigufélagið Bríet ehf.</t>
  </si>
  <si>
    <t>Öryggisfjarskipti ehf.</t>
  </si>
  <si>
    <t>Eignar-hluti</t>
  </si>
  <si>
    <t>Skuldir</t>
  </si>
  <si>
    <t>Eignir</t>
  </si>
  <si>
    <t>Tekjur</t>
  </si>
  <si>
    <t>Afkoma ársins</t>
  </si>
  <si>
    <t>ÍL sjóður</t>
  </si>
  <si>
    <t>Náttúruhamfaratr. Íslands</t>
  </si>
  <si>
    <t>Veitt langtímalán</t>
  </si>
  <si>
    <t xml:space="preserve"> - þar af hlutdeildarlán</t>
  </si>
  <si>
    <t>Náttúruhamfaratryggingar Íslands</t>
  </si>
  <si>
    <t>Breyting</t>
  </si>
  <si>
    <t>Rekstraráætlun:</t>
  </si>
  <si>
    <t>Rekstrartekjur</t>
  </si>
  <si>
    <t>Rekstrargjöld</t>
  </si>
  <si>
    <t>Fjármunatekjur</t>
  </si>
  <si>
    <t>Fjármagnsgjöld</t>
  </si>
  <si>
    <t>Framlög í afskriftasjóð</t>
  </si>
  <si>
    <t>Hagnaður (-tap) af reglulegri starfsemi</t>
  </si>
  <si>
    <t>Framlag til rekstrar úr ríkissjóði</t>
  </si>
  <si>
    <t>Fengin framlög og óreglulegar tekjur</t>
  </si>
  <si>
    <t>Veitt framlög og óregluleg gjöld</t>
  </si>
  <si>
    <t>Hagnaður (-tap)</t>
  </si>
  <si>
    <t>Sjóðstreymi:</t>
  </si>
  <si>
    <t>Rekstrarliðir sem ekki hafa áhrif á handbært fé</t>
  </si>
  <si>
    <t>Breytingar á rekstrartengdum eignum og skuldum</t>
  </si>
  <si>
    <t>Afborganir af veittum löngum lánum</t>
  </si>
  <si>
    <t>Varanlegir rekstrarfjármunir, nettó</t>
  </si>
  <si>
    <t>Ávöxtunarsamningar og áhættufjármunir, nettó</t>
  </si>
  <si>
    <t>Annað inn</t>
  </si>
  <si>
    <t>Fjárfestingarhreyfingar, samtals</t>
  </si>
  <si>
    <t>Tekin löng lán</t>
  </si>
  <si>
    <t>Afborganir af teknum löngum lánum</t>
  </si>
  <si>
    <t>Stofnframlög</t>
  </si>
  <si>
    <t>Arðgreiðsla í ríkissjóð</t>
  </si>
  <si>
    <t>Handbært fé í ársbyrjun</t>
  </si>
  <si>
    <t>Handbært fé í árslok</t>
  </si>
  <si>
    <t>Þjóðhagsgrunnur, m.kr.</t>
  </si>
  <si>
    <t>A1-hluti</t>
  </si>
  <si>
    <t>A2-hluti</t>
  </si>
  <si>
    <t>A3-hluti</t>
  </si>
  <si>
    <t>Innbyrðis viðskipti</t>
  </si>
  <si>
    <t>Samstæða</t>
  </si>
  <si>
    <t>Fjármagnsjöfnuður</t>
  </si>
  <si>
    <t>Heildarútgjöld</t>
  </si>
  <si>
    <t>Reikn.
2022</t>
  </si>
  <si>
    <t>Hagnaður / Tap</t>
  </si>
  <si>
    <t>Arður til ríkissjóðs</t>
  </si>
  <si>
    <t>Fjárfesting, nettó</t>
  </si>
  <si>
    <t xml:space="preserve">  Happdrætti Háskóla Íslands</t>
  </si>
  <si>
    <t xml:space="preserve">  Áfengis- og tóbaksverslun ríkisins</t>
  </si>
  <si>
    <t xml:space="preserve">  Íslenskar orkurannsóknir</t>
  </si>
  <si>
    <t>Veitt stutt lán</t>
  </si>
  <si>
    <t>Greitt til Háskóla Íslands</t>
  </si>
  <si>
    <t>Vísindagarðar HÍ ehf.</t>
  </si>
  <si>
    <t>Tekjuskattur</t>
  </si>
  <si>
    <r>
      <rPr>
        <vertAlign val="superscript"/>
        <sz val="7"/>
        <rFont val="FiraGO Light"/>
        <family val="2"/>
      </rPr>
      <t>1</t>
    </r>
    <r>
      <rPr>
        <sz val="7"/>
        <rFont val="FiraGO Light"/>
        <family val="2"/>
      </rPr>
      <t xml:space="preserve"> Án launa- og verðlagsbreytinga.</t>
    </r>
  </si>
  <si>
    <r>
      <rPr>
        <vertAlign val="superscript"/>
        <sz val="7"/>
        <rFont val="FiraGO Light"/>
        <family val="2"/>
      </rPr>
      <t>3</t>
    </r>
    <r>
      <rPr>
        <sz val="7"/>
        <rFont val="FiraGO Light"/>
        <family val="2"/>
      </rPr>
      <t xml:space="preserve"> Hér er um að ræða aðlaganir vegna meðferðar lífeyrisskuldbindinga og afskriftir skattkrafna. Þá er einnig um að ræða aðlaganir vegna innbyrðis viðskipta milli A-hluta aðila, svo sem Ríkiskaup, þannig að ekki komi til tvítalninga útgjalda. </t>
    </r>
  </si>
  <si>
    <r>
      <rPr>
        <vertAlign val="superscript"/>
        <sz val="7"/>
        <rFont val="FiraGO Light"/>
        <family val="2"/>
      </rPr>
      <t>5</t>
    </r>
    <r>
      <rPr>
        <sz val="7"/>
        <rFont val="FiraGO Light"/>
        <family val="2"/>
      </rPr>
      <t xml:space="preserve"> Reiknuð vaxtagjöld vegna ófjármagnaðra lífeyrisskuldbindinga.</t>
    </r>
  </si>
  <si>
    <t>Láveitingar ríkissjóðs, ma. kr.</t>
  </si>
  <si>
    <t>Þjóðhagsspá</t>
  </si>
  <si>
    <t>Samanburður á áætlun fjárlaga ársins 2024 og fjárlagafrumvarps 2025</t>
  </si>
  <si>
    <t>Afkomuhorfur ársins 2025 í samanburði við fjármálaáætlun</t>
  </si>
  <si>
    <t>Samanburður á áætlun fjáralaga ársins 2025 og uppfærðar afkomuhorfur</t>
  </si>
  <si>
    <t>Tekjuáætlun 2023-2025</t>
  </si>
  <si>
    <t>Aðgerðir og helstu skattabreytingar</t>
  </si>
  <si>
    <t>Arðgreiðslur og tekjur B-hluta fyrirtækja</t>
  </si>
  <si>
    <t>Skattastyrkir ársins 2023 og áætlaðir skattastyrkir áranna 2024 og 2025</t>
  </si>
  <si>
    <t>Fjárfestingar 2024 og 2025</t>
  </si>
  <si>
    <t>Útfærsla ráðstafna til að draga úr útgjaldavexti eftir málefnasviðum</t>
  </si>
  <si>
    <t>Breytingar á rammasettum útgjöldum frá fjárlögum 2025</t>
  </si>
  <si>
    <t>Breytingar á ramma gildandi fjármálaáætlunar</t>
  </si>
  <si>
    <t>Verðlagsbreytingar fjárlagafrumvarpsins 2025</t>
  </si>
  <si>
    <t>Yfirlit yfir skildbindandi samninga eftir málefnasviðum</t>
  </si>
  <si>
    <t>Flokkun ríkisaðila í A-2 og A-3 hluta</t>
  </si>
  <si>
    <t>Helstu tölur úr ársreikningum A2-hluta ríkisaðila fyrir árið 2023</t>
  </si>
  <si>
    <t>Áætlaðar lykilstærðir A2-hluta ríkisaðila fyrir árið 2025</t>
  </si>
  <si>
    <t>Fjárlagafrumvarp fyrir árið 2025</t>
  </si>
  <si>
    <t>Samandregið rekstrar- og sjóðstreymisyfirlit A3-hluta ríkisaðila</t>
  </si>
  <si>
    <t>Helstu tölur úr ársreikningum stærstu A3-hluta ríkisaðila</t>
  </si>
  <si>
    <t>Samandregið rekstrar- og sjóðstreymisyfirlit B-hluta ríkisaðila</t>
  </si>
  <si>
    <t>Rekstaryfirlit aðila í A-hluta ásamt mati á umfangi innbyrðis viðskipta</t>
  </si>
  <si>
    <t>Samstæðuyfirlit A-hluta í heild fyrir árin 2022-2025</t>
  </si>
  <si>
    <t>Áætlaðar lykilstærðir B-hluta ríkisaðila fyrir árið 2025</t>
  </si>
  <si>
    <t>Samandregið rekstrar- og sjóðsstreymisyfirlit B-hluta ríkisaðila</t>
  </si>
  <si>
    <t>Sjóðsstreymi ríkissjóðs (A1-hluta)</t>
  </si>
  <si>
    <t>Skuldir, kröfur og hrein staða ríkissjóðs</t>
  </si>
  <si>
    <t>Lánveitingar ríkissjóðs</t>
  </si>
  <si>
    <t>Breyting frá fyrra ári (%)*</t>
  </si>
  <si>
    <t>2023 Ma.kr.</t>
  </si>
  <si>
    <t>2023 Gildi</t>
  </si>
  <si>
    <t>2024
Spá</t>
  </si>
  <si>
    <t>2025
Spá</t>
  </si>
  <si>
    <t>Einkaneysla</t>
  </si>
  <si>
    <t>Samneysla</t>
  </si>
  <si>
    <t>Fjármunamyndun</t>
  </si>
  <si>
    <t>Atvinnuvegir</t>
  </si>
  <si>
    <t>Íbúðarhúsnæði</t>
  </si>
  <si>
    <t>Starfsemi hins opinbera</t>
  </si>
  <si>
    <t>Útflutningur</t>
  </si>
  <si>
    <t>Innflutningur</t>
  </si>
  <si>
    <t>Þjóðarútgjöld</t>
  </si>
  <si>
    <t>Vöru- og þjónustujöfnuður % VLF</t>
  </si>
  <si>
    <t>Viðskiptajöfnuður % VLF</t>
  </si>
  <si>
    <t>Vísitala neysluverðs</t>
  </si>
  <si>
    <t>Atvinnuleysi VMST</t>
  </si>
  <si>
    <t>Heildarlaun á ársverk</t>
  </si>
  <si>
    <t>*Nema annað sé tekið fram.</t>
  </si>
  <si>
    <t>Fjárlög
2024</t>
  </si>
  <si>
    <t>Frv.
2025</t>
  </si>
  <si>
    <t>Frá erlendum aðilum</t>
  </si>
  <si>
    <t>Frá alþjóðastofnunum</t>
  </si>
  <si>
    <t>Frá opinberum aðilum</t>
  </si>
  <si>
    <t>Til alþjóðastofnana</t>
  </si>
  <si>
    <t>Til almannatrygginga</t>
  </si>
  <si>
    <t>Til sveitarfélaga</t>
  </si>
  <si>
    <t>Fjármála-áætlun
2025</t>
  </si>
  <si>
    <t>Frumvarp
2025</t>
  </si>
  <si>
    <t>Nýr landspítali ohf.</t>
  </si>
  <si>
    <t>Rannsókna- og háskólanet Ísl.</t>
  </si>
  <si>
    <t>Storð ehf</t>
  </si>
  <si>
    <t>Fasteignafélagið Þórkatla ehf</t>
  </si>
  <si>
    <t>Landskerfi bókasafna</t>
  </si>
  <si>
    <t>Þjóðarleikvangur ehf</t>
  </si>
  <si>
    <t>Þróunarfélag Kefl.flugv.ehf.</t>
  </si>
  <si>
    <r>
      <t>Ársreikningar 2023, m.kr.</t>
    </r>
    <r>
      <rPr>
        <b/>
        <vertAlign val="superscript"/>
        <sz val="9"/>
        <color rgb="FF003D85"/>
        <rFont val="FiraGO Light"/>
        <family val="2"/>
      </rPr>
      <t>1</t>
    </r>
  </si>
  <si>
    <t>Eigið fé 31.12.23</t>
  </si>
  <si>
    <r>
      <t>1</t>
    </r>
    <r>
      <rPr>
        <sz val="8"/>
        <rFont val="FiraGO Light"/>
        <family val="2"/>
      </rPr>
      <t xml:space="preserve">Í töfluna vantar Eignasafn Ríkiseigna sem fært var úr A1-hluta ríkissjóðs yfir í A2-hluta ríkissjóðs í fjárlögum ársins 2023. </t>
    </r>
  </si>
  <si>
    <r>
      <t>Tekin langtímalán</t>
    </r>
    <r>
      <rPr>
        <b/>
        <vertAlign val="superscript"/>
        <sz val="9"/>
        <color rgb="FF003D85"/>
        <rFont val="FiraGO Light"/>
        <family val="2"/>
      </rPr>
      <t>1</t>
    </r>
  </si>
  <si>
    <r>
      <t>1</t>
    </r>
    <r>
      <rPr>
        <sz val="8"/>
        <rFont val="FiraGO Light"/>
        <family val="2"/>
      </rPr>
      <t>Hámarks endurlán frá ríkissjóði skv. 5.gr. þessa frumvarps</t>
    </r>
  </si>
  <si>
    <t>Áætlun
2024</t>
  </si>
  <si>
    <t>Frumvarp 
2025</t>
  </si>
  <si>
    <t>Brb.
2023</t>
  </si>
  <si>
    <t xml:space="preserve">  Nýsköpunarsjóðurinn Kría</t>
  </si>
  <si>
    <r>
      <rPr>
        <vertAlign val="superscript"/>
        <sz val="8"/>
        <rFont val="FiraGO Light"/>
        <family val="2"/>
      </rPr>
      <t>1</t>
    </r>
    <r>
      <rPr>
        <sz val="8"/>
        <rFont val="FiraGO Light"/>
        <family val="2"/>
      </rPr>
      <t>Gert er ráð fyrir að sjóðir í B-hluta verði lagðir niður og nýr sjóður hefji starfsemi árið 2025</t>
    </r>
  </si>
  <si>
    <t>Ríkiseignir</t>
  </si>
  <si>
    <r>
      <t xml:space="preserve">2023 </t>
    </r>
    <r>
      <rPr>
        <b/>
        <vertAlign val="superscript"/>
        <sz val="9"/>
        <color rgb="FF003D85"/>
        <rFont val="FiraGO Light"/>
        <family val="2"/>
      </rPr>
      <t>1</t>
    </r>
  </si>
  <si>
    <t>Endurmat 2024</t>
  </si>
  <si>
    <t>Frumvarp 2025</t>
  </si>
  <si>
    <r>
      <rPr>
        <vertAlign val="superscript"/>
        <sz val="9"/>
        <rFont val="FiraGO Light"/>
        <family val="2"/>
      </rPr>
      <t>1</t>
    </r>
    <r>
      <rPr>
        <sz val="9"/>
        <rFont val="FiraGO Light"/>
        <family val="2"/>
      </rPr>
      <t xml:space="preserve"> Byggt á tölum Hagstofu í mars 2024.</t>
    </r>
  </si>
  <si>
    <t>Tekjuskattur lögaðila hækkar úr 20% í 21%</t>
  </si>
  <si>
    <t>Endurskoðun á skattlagningu ökutækja og eldsneytis</t>
  </si>
  <si>
    <t>Breytingar á gjaldtöku á ferðaþjónustu</t>
  </si>
  <si>
    <t>Veiðigjald</t>
  </si>
  <si>
    <t>Gjaldtaka á fiskeldi</t>
  </si>
  <si>
    <t>Breyttar reglur um reiknað endurgjald</t>
  </si>
  <si>
    <t xml:space="preserve">Hækkun krónutölugjalda um 2,5% </t>
  </si>
  <si>
    <t>1. Fjárhæðir tákna áhrif hverrar kerfisbreytingar í samanburði við óbreytt kerfi á árinu 2025. Fjárhæðir eru með hliðaráhrifum á virðisaukaskatt.</t>
  </si>
  <si>
    <t>2. Hækkun krónutölugjalda er í samræmi við verðbólgumarkmið Seðlabanka Íslands.</t>
  </si>
  <si>
    <r>
      <t xml:space="preserve">Tekjuáhrif helstu skattabreytinga á ríkissjóð 2025, ma.kr. </t>
    </r>
    <r>
      <rPr>
        <b/>
        <vertAlign val="superscript"/>
        <sz val="9"/>
        <color rgb="FF003D85"/>
        <rFont val="FiraGO Light"/>
        <family val="2"/>
      </rPr>
      <t>1</t>
    </r>
  </si>
  <si>
    <t>Áætlun 2025</t>
  </si>
  <si>
    <t>Tekjur af arði frá félögum eru settar fram samkvæmt GFS-staðlinum. Á rekstrargrunni er arðgreiðsla tekjufærð að því marki sem hún er ekki umfram hlutdeild ríkisins í áætluðum hagnaði af reglulegri starfsemi félags. Á greiðslugrunni er arðgreiðslan færð til fulls, óháð hagnaði félags. Í áætlun fyrir árin 2024 og 2025 eru arðgreiðslur ekki umfram hagnað af reglulegri starfsemi og tekjur því hinar sömu á rekstrargrunni og greiðslugrunni.</t>
  </si>
  <si>
    <t>30. Vinnumarkaður og atvinnuleysi</t>
  </si>
  <si>
    <t>31. Húsnæðis- og skipulagsmál</t>
  </si>
  <si>
    <r>
      <t>Frumvarp</t>
    </r>
    <r>
      <rPr>
        <vertAlign val="superscript"/>
        <sz val="9"/>
        <color rgb="FF003D85"/>
        <rFont val="Times New Roman"/>
        <family val="1"/>
      </rPr>
      <t xml:space="preserve">1
</t>
    </r>
    <r>
      <rPr>
        <b/>
        <sz val="9"/>
        <color rgb="FF003D85"/>
        <rFont val="FiraGO Light"/>
        <family val="2"/>
      </rPr>
      <t>2025</t>
    </r>
  </si>
  <si>
    <t>² Aðrir liðir utan ramma: ríkisábyrgðir, afskriftir skattkrafna, lífeyrisskuldbindingar, Atvinnuleysistryggingasjóður</t>
  </si>
  <si>
    <t xml:space="preserve">  og framlög til Jöfnunarsjóðs sveitarfélaga.</t>
  </si>
  <si>
    <t>Rekstur</t>
  </si>
  <si>
    <t xml:space="preserve">    Alls</t>
  </si>
  <si>
    <r>
      <t>Frumvarp</t>
    </r>
    <r>
      <rPr>
        <b/>
        <vertAlign val="superscript"/>
        <sz val="9"/>
        <color rgb="FF003D85"/>
        <rFont val="Calibri"/>
        <family val="2"/>
      </rPr>
      <t>1</t>
    </r>
    <r>
      <rPr>
        <b/>
        <sz val="9"/>
        <color rgb="FF003D85"/>
        <rFont val="FiraGO Light"/>
        <family val="2"/>
      </rPr>
      <t xml:space="preserve">
2025</t>
    </r>
  </si>
  <si>
    <t>Samtals rammasett útgjöld á verðlagi 2024</t>
  </si>
  <si>
    <t>Launa- og verðlagsbætur 2025</t>
  </si>
  <si>
    <r>
      <rPr>
        <vertAlign val="superscript"/>
        <sz val="8"/>
        <rFont val="FiraGO Light"/>
        <family val="2"/>
      </rPr>
      <t>1</t>
    </r>
    <r>
      <rPr>
        <sz val="8"/>
        <rFont val="FiraGO Light"/>
        <family val="2"/>
      </rPr>
      <t xml:space="preserve"> Án launa- og verðlagsbreytinga.</t>
    </r>
  </si>
  <si>
    <r>
      <rPr>
        <vertAlign val="superscript"/>
        <sz val="8"/>
        <rFont val="FiraGO Light"/>
        <family val="2"/>
      </rPr>
      <t>3</t>
    </r>
    <r>
      <rPr>
        <sz val="8"/>
        <rFont val="FiraGO Light"/>
        <family val="2"/>
      </rPr>
      <t xml:space="preserve"> Hér er um að ræða aðlaganir vegna meðferðar lífeyrisskuldbindinga og afskriftir skattkrafna. Þá er einnig um að ræða aðlaganir vegna innbyrðis viðskipta milli A-hluta aðila þannig að ekki komi til tvítalninga útgjalda. </t>
    </r>
  </si>
  <si>
    <t>Rammi
fjármálaáætl.
2025</t>
  </si>
  <si>
    <r>
      <t>Rammi
frumvarp
2025</t>
    </r>
    <r>
      <rPr>
        <b/>
        <vertAlign val="superscript"/>
        <sz val="9"/>
        <color rgb="FF003D85"/>
        <rFont val="Calibri"/>
        <family val="2"/>
      </rPr>
      <t>1</t>
    </r>
  </si>
  <si>
    <t>Ráðstafanir⁴, uppsöfnuð áhrif</t>
  </si>
  <si>
    <t>2 Liðir sem falla utan ramma málefnasviða að frátöldum vaxtagjöldum eru eftirfarandi: ríkisábyrgðir, lífeyrisskuldbindingar, Atvinnuleysistryggingasjóður og framlög til Jöfnunarsjóðs sveitarfélaga.</t>
  </si>
  <si>
    <r>
      <rPr>
        <vertAlign val="superscript"/>
        <sz val="7"/>
        <rFont val="FiraGO Light"/>
        <family val="2"/>
      </rPr>
      <t>4</t>
    </r>
    <r>
      <rPr>
        <sz val="7"/>
        <rFont val="FiraGO Light"/>
        <family val="2"/>
      </rPr>
      <t xml:space="preserve"> Ráðstafanir á útgjaldahlið skv. fjármálaáætlun. Í fjárlagafrumvarpinu hafa þessar ráðstafanir verið útfærðar niður á málefnasvið. </t>
    </r>
  </si>
  <si>
    <t>Verðlagsbreytingar fjárlagafrumvarps 2025</t>
  </si>
  <si>
    <t>útgjöld ma.kr.</t>
  </si>
  <si>
    <t>Áætlaðar launabætur 2025</t>
  </si>
  <si>
    <t>22 Önnur skólastig og stjórnsýsla mennta- og barnam.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</si>
</sst>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@\ *."/>
    <numFmt numFmtId="165" formatCode="#,##0.0\ \ \ \ "/>
    <numFmt numFmtId="166" formatCode="#,##0.0\ \ \ \ \ "/>
    <numFmt numFmtId="167" formatCode="#,##0.0"/>
    <numFmt numFmtId="168" formatCode="#,##0\ \ \ \ "/>
    <numFmt numFmtId="169" formatCode="0.0"/>
    <numFmt numFmtId="170" formatCode="#,##0\ \ \ \ \ "/>
    <numFmt numFmtId="171" formatCode="@*."/>
    <numFmt numFmtId="173" formatCode="0.0%"/>
    <numFmt numFmtId="174" formatCode="\-\ \ \ \ "/>
    <numFmt numFmtId="175" formatCode="\-\ \ \ \ \ \ "/>
    <numFmt numFmtId="176" formatCode="#,##0\ \ \ \ ;\-#,##0\ \ \ \ ;\.\ \ \ \ "/>
    <numFmt numFmtId="181" formatCode="#,##0;\-#,##0;\.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iraGO Light"/>
      <family val="2"/>
    </font>
    <font>
      <sz val="12"/>
      <color theme="1"/>
      <name val="FiraGO Light"/>
      <family val="2"/>
    </font>
    <font>
      <u/>
      <sz val="11"/>
      <color theme="10"/>
      <name val="Calibri"/>
      <family val="2"/>
      <scheme val="minor"/>
    </font>
    <font>
      <b/>
      <sz val="9"/>
      <color rgb="FF003D85"/>
      <name val="FiraGO Light"/>
      <family val="2"/>
    </font>
    <font>
      <sz val="9"/>
      <name val="FiraGO Light"/>
      <family val="2"/>
    </font>
    <font>
      <b/>
      <sz val="9"/>
      <name val="FiraGO Light"/>
      <family val="2"/>
    </font>
    <font>
      <sz val="10"/>
      <name val="FiraGO Light"/>
      <family val="2"/>
    </font>
    <font>
      <b/>
      <vertAlign val="superscript"/>
      <sz val="9"/>
      <color rgb="FF003D85"/>
      <name val="FiraGO Light"/>
      <family val="2"/>
    </font>
    <font>
      <b/>
      <sz val="10"/>
      <name val="FiraGO Light"/>
      <family val="2"/>
    </font>
    <font>
      <vertAlign val="superscript"/>
      <sz val="9"/>
      <name val="FiraGO Light"/>
      <family val="2"/>
    </font>
    <font>
      <sz val="7"/>
      <name val="FiraGO Light"/>
      <family val="2"/>
    </font>
    <font>
      <sz val="8"/>
      <name val="FiraGO Light"/>
      <family val="2"/>
    </font>
    <font>
      <sz val="10"/>
      <name val="Times New Roman"/>
      <family val="1"/>
    </font>
    <font>
      <i/>
      <sz val="9"/>
      <name val="FiraGO Light"/>
      <family val="2"/>
    </font>
    <font>
      <sz val="9"/>
      <name val="Times New Roman"/>
      <family val="1"/>
    </font>
    <font>
      <vertAlign val="superscript"/>
      <sz val="9"/>
      <color rgb="FF003D85"/>
      <name val="Times New Roman"/>
      <family val="1"/>
    </font>
    <font>
      <vertAlign val="superscript"/>
      <sz val="8"/>
      <name val="FiraGO Light"/>
      <family val="2"/>
    </font>
    <font>
      <b/>
      <sz val="10"/>
      <name val="Times New Roman"/>
      <family val="1"/>
    </font>
    <font>
      <b/>
      <i/>
      <sz val="9"/>
      <name val="FiraGO Light"/>
      <family val="2"/>
    </font>
    <font>
      <b/>
      <i/>
      <sz val="9"/>
      <color theme="1"/>
      <name val="FiraGO Light"/>
      <family val="2"/>
    </font>
    <font>
      <sz val="9"/>
      <color theme="1"/>
      <name val="FiraGO Light"/>
      <family val="2"/>
    </font>
    <font>
      <b/>
      <sz val="9"/>
      <color theme="1"/>
      <name val="FiraGO Light"/>
      <family val="2"/>
    </font>
    <font>
      <sz val="8"/>
      <color theme="1"/>
      <name val="FiraGO Light"/>
      <family val="2"/>
    </font>
    <font>
      <b/>
      <vertAlign val="superscript"/>
      <sz val="9"/>
      <color rgb="FF003D85"/>
      <name val="Calibri"/>
      <family val="2"/>
    </font>
    <font>
      <sz val="9"/>
      <color rgb="FFFF0000"/>
      <name val="FiraGO Light"/>
      <family val="2"/>
    </font>
    <font>
      <sz val="9"/>
      <name val="Calibri"/>
      <family val="2"/>
    </font>
    <font>
      <sz val="8"/>
      <name val="Calibri"/>
      <family val="2"/>
    </font>
    <font>
      <b/>
      <sz val="11"/>
      <color theme="1"/>
      <name val="FiraGO Light"/>
      <family val="2"/>
    </font>
    <font>
      <sz val="10"/>
      <color rgb="FFFF0000"/>
      <name val="Times New Roman"/>
      <family val="1"/>
    </font>
    <font>
      <vertAlign val="superscript"/>
      <sz val="7"/>
      <name val="FiraGO Light"/>
      <family val="2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3D85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rgb="FF003D85"/>
      </top>
      <bottom/>
      <diagonal/>
    </border>
    <border>
      <left/>
      <right/>
      <top/>
      <bottom style="medium">
        <color rgb="FF003D85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/>
    <xf numFmtId="41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/>
    <xf numFmtId="164" fontId="7" fillId="0" borderId="0" xfId="0" applyNumberFormat="1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64" fontId="6" fillId="2" borderId="0" xfId="0" applyNumberFormat="1" applyFont="1" applyFill="1"/>
    <xf numFmtId="164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7" fontId="7" fillId="2" borderId="0" xfId="0" applyNumberFormat="1" applyFont="1" applyFill="1"/>
    <xf numFmtId="164" fontId="6" fillId="2" borderId="0" xfId="0" applyNumberFormat="1" applyFont="1" applyFill="1" applyAlignment="1">
      <alignment horizontal="left" indent="2"/>
    </xf>
    <xf numFmtId="167" fontId="6" fillId="2" borderId="0" xfId="0" applyNumberFormat="1" applyFont="1" applyFill="1"/>
    <xf numFmtId="3" fontId="6" fillId="2" borderId="0" xfId="0" applyNumberFormat="1" applyFont="1" applyFill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/>
    <xf numFmtId="168" fontId="7" fillId="2" borderId="0" xfId="0" applyNumberFormat="1" applyFont="1" applyFill="1" applyAlignment="1">
      <alignment horizontal="center"/>
    </xf>
    <xf numFmtId="169" fontId="7" fillId="2" borderId="0" xfId="1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left" indent="1"/>
    </xf>
    <xf numFmtId="168" fontId="6" fillId="2" borderId="0" xfId="0" applyNumberFormat="1" applyFont="1" applyFill="1" applyAlignment="1">
      <alignment horizontal="center"/>
    </xf>
    <xf numFmtId="169" fontId="6" fillId="2" borderId="0" xfId="1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169" fontId="10" fillId="2" borderId="0" xfId="0" applyNumberFormat="1" applyFont="1" applyFill="1"/>
    <xf numFmtId="10" fontId="10" fillId="2" borderId="0" xfId="1" applyNumberFormat="1" applyFont="1" applyFill="1"/>
    <xf numFmtId="10" fontId="10" fillId="2" borderId="0" xfId="0" applyNumberFormat="1" applyFont="1" applyFill="1"/>
    <xf numFmtId="10" fontId="8" fillId="2" borderId="0" xfId="1" applyNumberFormat="1" applyFont="1" applyFill="1"/>
    <xf numFmtId="10" fontId="8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5" fillId="2" borderId="1" xfId="0" applyFont="1" applyFill="1" applyBorder="1" applyAlignment="1">
      <alignment wrapText="1"/>
    </xf>
    <xf numFmtId="0" fontId="15" fillId="2" borderId="0" xfId="0" applyFont="1" applyFill="1"/>
    <xf numFmtId="164" fontId="6" fillId="2" borderId="0" xfId="0" applyNumberFormat="1" applyFont="1" applyFill="1" applyAlignment="1">
      <alignment horizontal="left"/>
    </xf>
    <xf numFmtId="170" fontId="6" fillId="2" borderId="0" xfId="0" applyNumberFormat="1" applyFont="1" applyFill="1" applyAlignment="1">
      <alignment horizontal="right"/>
    </xf>
    <xf numFmtId="170" fontId="7" fillId="2" borderId="0" xfId="0" applyNumberFormat="1" applyFont="1" applyFill="1" applyAlignment="1">
      <alignment horizontal="right"/>
    </xf>
    <xf numFmtId="170" fontId="6" fillId="2" borderId="0" xfId="0" applyNumberFormat="1" applyFont="1" applyFill="1" applyAlignment="1">
      <alignment vertical="center"/>
    </xf>
    <xf numFmtId="170" fontId="6" fillId="2" borderId="0" xfId="0" applyNumberFormat="1" applyFont="1" applyFill="1"/>
    <xf numFmtId="170" fontId="7" fillId="2" borderId="0" xfId="0" applyNumberFormat="1" applyFont="1" applyFill="1"/>
    <xf numFmtId="164" fontId="7" fillId="2" borderId="1" xfId="0" applyNumberFormat="1" applyFont="1" applyFill="1" applyBorder="1"/>
    <xf numFmtId="170" fontId="7" fillId="2" borderId="1" xfId="0" applyNumberFormat="1" applyFont="1" applyFill="1" applyBorder="1"/>
    <xf numFmtId="0" fontId="14" fillId="2" borderId="0" xfId="0" applyFont="1" applyFill="1"/>
    <xf numFmtId="170" fontId="14" fillId="2" borderId="0" xfId="0" applyNumberFormat="1" applyFont="1" applyFill="1"/>
    <xf numFmtId="0" fontId="2" fillId="0" borderId="0" xfId="0" applyFont="1" applyAlignment="1">
      <alignment horizontal="right"/>
    </xf>
    <xf numFmtId="0" fontId="16" fillId="2" borderId="0" xfId="0" applyFont="1" applyFill="1"/>
    <xf numFmtId="168" fontId="6" fillId="2" borderId="0" xfId="0" applyNumberFormat="1" applyFont="1" applyFill="1"/>
    <xf numFmtId="168" fontId="7" fillId="2" borderId="0" xfId="0" applyNumberFormat="1" applyFont="1" applyFill="1"/>
    <xf numFmtId="0" fontId="13" fillId="2" borderId="0" xfId="0" applyFont="1" applyFill="1"/>
    <xf numFmtId="0" fontId="19" fillId="2" borderId="0" xfId="0" applyFont="1" applyFill="1"/>
    <xf numFmtId="0" fontId="19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16" fillId="2" borderId="2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20" fillId="2" borderId="0" xfId="0" applyFont="1" applyFill="1"/>
    <xf numFmtId="3" fontId="14" fillId="2" borderId="0" xfId="0" applyNumberFormat="1" applyFont="1" applyFill="1"/>
    <xf numFmtId="9" fontId="6" fillId="2" borderId="0" xfId="0" applyNumberFormat="1" applyFont="1" applyFill="1"/>
    <xf numFmtId="174" fontId="14" fillId="2" borderId="0" xfId="3" applyNumberFormat="1" applyFill="1"/>
    <xf numFmtId="175" fontId="14" fillId="2" borderId="0" xfId="3" applyNumberFormat="1" applyFill="1"/>
    <xf numFmtId="4" fontId="14" fillId="2" borderId="0" xfId="0" applyNumberFormat="1" applyFont="1" applyFill="1"/>
    <xf numFmtId="0" fontId="21" fillId="2" borderId="0" xfId="0" applyFont="1" applyFill="1"/>
    <xf numFmtId="165" fontId="22" fillId="2" borderId="0" xfId="0" applyNumberFormat="1" applyFont="1" applyFill="1"/>
    <xf numFmtId="164" fontId="22" fillId="2" borderId="0" xfId="0" applyNumberFormat="1" applyFont="1" applyFill="1"/>
    <xf numFmtId="165" fontId="22" fillId="2" borderId="0" xfId="0" applyNumberFormat="1" applyFont="1" applyFill="1" applyAlignment="1">
      <alignment horizontal="right"/>
    </xf>
    <xf numFmtId="164" fontId="23" fillId="2" borderId="0" xfId="0" applyNumberFormat="1" applyFont="1" applyFill="1"/>
    <xf numFmtId="165" fontId="23" fillId="2" borderId="0" xfId="0" applyNumberFormat="1" applyFont="1" applyFill="1" applyAlignment="1">
      <alignment horizontal="right"/>
    </xf>
    <xf numFmtId="165" fontId="23" fillId="2" borderId="0" xfId="0" applyNumberFormat="1" applyFont="1" applyFill="1"/>
    <xf numFmtId="0" fontId="22" fillId="2" borderId="1" xfId="0" applyFont="1" applyFill="1" applyBorder="1"/>
    <xf numFmtId="41" fontId="7" fillId="2" borderId="0" xfId="4" applyFont="1" applyFill="1"/>
    <xf numFmtId="41" fontId="6" fillId="2" borderId="0" xfId="4" applyFont="1" applyFill="1"/>
    <xf numFmtId="41" fontId="6" fillId="2" borderId="0" xfId="0" applyNumberFormat="1" applyFont="1" applyFill="1"/>
    <xf numFmtId="0" fontId="6" fillId="2" borderId="0" xfId="0" applyFont="1" applyFill="1" applyAlignment="1">
      <alignment wrapText="1"/>
    </xf>
    <xf numFmtId="0" fontId="26" fillId="2" borderId="0" xfId="0" applyFont="1" applyFill="1"/>
    <xf numFmtId="1" fontId="6" fillId="2" borderId="0" xfId="0" applyNumberFormat="1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9" fontId="22" fillId="2" borderId="0" xfId="1" applyFont="1" applyFill="1" applyAlignment="1">
      <alignment horizontal="right"/>
    </xf>
    <xf numFmtId="3" fontId="22" fillId="2" borderId="0" xfId="0" applyNumberFormat="1" applyFont="1" applyFill="1" applyAlignment="1">
      <alignment horizontal="center"/>
    </xf>
    <xf numFmtId="0" fontId="13" fillId="0" borderId="0" xfId="0" applyFont="1"/>
    <xf numFmtId="3" fontId="6" fillId="2" borderId="0" xfId="0" applyNumberFormat="1" applyFont="1" applyFill="1" applyAlignment="1">
      <alignment horizontal="right"/>
    </xf>
    <xf numFmtId="164" fontId="15" fillId="2" borderId="0" xfId="0" applyNumberFormat="1" applyFont="1" applyFill="1" applyAlignment="1">
      <alignment horizontal="left" indent="1"/>
    </xf>
    <xf numFmtId="0" fontId="14" fillId="2" borderId="0" xfId="0" applyFont="1" applyFill="1" applyAlignment="1">
      <alignment horizontal="right"/>
    </xf>
    <xf numFmtId="167" fontId="14" fillId="2" borderId="0" xfId="0" applyNumberFormat="1" applyFont="1" applyFill="1"/>
    <xf numFmtId="0" fontId="2" fillId="2" borderId="0" xfId="0" applyFont="1" applyFill="1"/>
    <xf numFmtId="0" fontId="29" fillId="2" borderId="0" xfId="0" applyFont="1" applyFill="1"/>
    <xf numFmtId="1" fontId="7" fillId="2" borderId="0" xfId="0" applyNumberFormat="1" applyFont="1" applyFill="1"/>
    <xf numFmtId="168" fontId="2" fillId="2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2" applyFill="1"/>
    <xf numFmtId="0" fontId="30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4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0" borderId="0" xfId="0" applyFont="1"/>
    <xf numFmtId="164" fontId="6" fillId="0" borderId="0" xfId="0" applyNumberFormat="1" applyFont="1"/>
    <xf numFmtId="168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 applyAlignment="1">
      <alignment horizontal="left" indent="1"/>
    </xf>
    <xf numFmtId="0" fontId="6" fillId="0" borderId="4" xfId="0" applyFont="1" applyBorder="1"/>
    <xf numFmtId="0" fontId="14" fillId="0" borderId="0" xfId="0" applyFont="1"/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6" fillId="0" borderId="1" xfId="0" applyFont="1" applyBorder="1"/>
    <xf numFmtId="167" fontId="7" fillId="0" borderId="0" xfId="0" applyNumberFormat="1" applyFont="1"/>
    <xf numFmtId="173" fontId="7" fillId="0" borderId="0" xfId="1" applyNumberFormat="1" applyFont="1" applyFill="1"/>
    <xf numFmtId="164" fontId="7" fillId="0" borderId="0" xfId="0" applyNumberFormat="1" applyFont="1" applyAlignment="1">
      <alignment horizontal="left" indent="1"/>
    </xf>
    <xf numFmtId="164" fontId="6" fillId="0" borderId="0" xfId="0" applyNumberFormat="1" applyFont="1" applyAlignment="1">
      <alignment horizontal="left" indent="2"/>
    </xf>
    <xf numFmtId="167" fontId="6" fillId="0" borderId="0" xfId="0" applyNumberFormat="1" applyFont="1"/>
    <xf numFmtId="173" fontId="6" fillId="0" borderId="0" xfId="1" applyNumberFormat="1" applyFont="1" applyFill="1"/>
    <xf numFmtId="164" fontId="6" fillId="0" borderId="0" xfId="0" applyNumberFormat="1" applyFont="1" applyAlignment="1">
      <alignment horizontal="left" indent="3"/>
    </xf>
    <xf numFmtId="0" fontId="6" fillId="0" borderId="1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6" fillId="0" borderId="1" xfId="0" applyFont="1" applyBorder="1"/>
    <xf numFmtId="0" fontId="16" fillId="0" borderId="0" xfId="0" applyFont="1"/>
    <xf numFmtId="9" fontId="22" fillId="0" borderId="0" xfId="1" applyFont="1" applyAlignment="1">
      <alignment horizontal="right"/>
    </xf>
    <xf numFmtId="3" fontId="22" fillId="0" borderId="0" xfId="0" applyNumberFormat="1" applyFont="1"/>
    <xf numFmtId="165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18" fillId="0" borderId="0" xfId="0" applyFont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 indent="1"/>
    </xf>
    <xf numFmtId="3" fontId="15" fillId="0" borderId="0" xfId="0" applyNumberFormat="1" applyFont="1"/>
    <xf numFmtId="0" fontId="7" fillId="0" borderId="0" xfId="0" applyFont="1"/>
    <xf numFmtId="166" fontId="6" fillId="0" borderId="0" xfId="0" applyNumberFormat="1" applyFont="1"/>
    <xf numFmtId="168" fontId="7" fillId="0" borderId="0" xfId="0" applyNumberFormat="1" applyFont="1"/>
    <xf numFmtId="0" fontId="2" fillId="0" borderId="1" xfId="0" applyFont="1" applyBorder="1"/>
    <xf numFmtId="168" fontId="6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173" fontId="7" fillId="0" borderId="0" xfId="1" applyNumberFormat="1" applyFont="1" applyFill="1" applyAlignment="1">
      <alignment horizontal="right" indent="1"/>
    </xf>
    <xf numFmtId="173" fontId="7" fillId="0" borderId="0" xfId="1" applyNumberFormat="1" applyFont="1" applyFill="1" applyBorder="1" applyAlignment="1">
      <alignment horizontal="right" indent="1"/>
    </xf>
    <xf numFmtId="4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/>
    <xf numFmtId="41" fontId="7" fillId="0" borderId="0" xfId="0" applyNumberFormat="1" applyFont="1"/>
    <xf numFmtId="0" fontId="7" fillId="0" borderId="0" xfId="0" quotePrefix="1" applyFont="1" applyAlignment="1">
      <alignment horizontal="right"/>
    </xf>
    <xf numFmtId="3" fontId="2" fillId="0" borderId="0" xfId="0" applyNumberFormat="1" applyFont="1"/>
    <xf numFmtId="164" fontId="6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165" fontId="7" fillId="0" borderId="0" xfId="0" applyNumberFormat="1" applyFont="1"/>
    <xf numFmtId="0" fontId="6" fillId="2" borderId="0" xfId="0" applyFont="1" applyFill="1" applyBorder="1" applyAlignment="1">
      <alignment horizontal="left" indent="1"/>
    </xf>
    <xf numFmtId="0" fontId="14" fillId="2" borderId="5" xfId="0" applyFont="1" applyFill="1" applyBorder="1"/>
    <xf numFmtId="3" fontId="7" fillId="2" borderId="0" xfId="0" applyNumberFormat="1" applyFont="1" applyFill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164" fontId="7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0" fontId="20" fillId="2" borderId="0" xfId="0" applyNumberFormat="1" applyFont="1" applyFill="1"/>
    <xf numFmtId="0" fontId="16" fillId="0" borderId="3" xfId="0" applyFont="1" applyBorder="1"/>
    <xf numFmtId="0" fontId="6" fillId="0" borderId="3" xfId="0" applyFont="1" applyBorder="1"/>
    <xf numFmtId="0" fontId="15" fillId="2" borderId="6" xfId="0" applyFont="1" applyFill="1" applyBorder="1"/>
    <xf numFmtId="0" fontId="6" fillId="0" borderId="6" xfId="0" applyFont="1" applyBorder="1"/>
    <xf numFmtId="0" fontId="32" fillId="2" borderId="0" xfId="0" applyFont="1" applyFill="1"/>
    <xf numFmtId="0" fontId="16" fillId="2" borderId="0" xfId="0" applyFont="1" applyFill="1" applyAlignment="1">
      <alignment horizontal="centerContinuous"/>
    </xf>
    <xf numFmtId="164" fontId="7" fillId="0" borderId="0" xfId="0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left" indent="1"/>
    </xf>
    <xf numFmtId="3" fontId="6" fillId="0" borderId="0" xfId="0" applyNumberFormat="1" applyFont="1" applyBorder="1"/>
    <xf numFmtId="3" fontId="7" fillId="0" borderId="0" xfId="0" applyNumberFormat="1" applyFont="1" applyBorder="1"/>
    <xf numFmtId="164" fontId="7" fillId="0" borderId="0" xfId="0" applyNumberFormat="1" applyFont="1" applyBorder="1"/>
    <xf numFmtId="3" fontId="6" fillId="0" borderId="6" xfId="0" applyNumberFormat="1" applyFont="1" applyBorder="1"/>
    <xf numFmtId="167" fontId="7" fillId="0" borderId="0" xfId="0" applyNumberFormat="1" applyFont="1" applyBorder="1"/>
    <xf numFmtId="167" fontId="7" fillId="2" borderId="0" xfId="0" applyNumberFormat="1" applyFont="1" applyFill="1" applyBorder="1"/>
    <xf numFmtId="0" fontId="5" fillId="0" borderId="0" xfId="0" applyFont="1" applyAlignment="1">
      <alignment horizontal="center"/>
    </xf>
    <xf numFmtId="165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176" fontId="6" fillId="0" borderId="0" xfId="0" applyNumberFormat="1" applyFont="1"/>
    <xf numFmtId="181" fontId="6" fillId="0" borderId="0" xfId="0" applyNumberFormat="1" applyFont="1"/>
    <xf numFmtId="181" fontId="7" fillId="0" borderId="0" xfId="0" applyNumberFormat="1" applyFont="1"/>
    <xf numFmtId="173" fontId="7" fillId="0" borderId="0" xfId="0" applyNumberFormat="1" applyFont="1" applyAlignment="1">
      <alignment horizontal="center"/>
    </xf>
    <xf numFmtId="43" fontId="6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left" wrapText="1"/>
    </xf>
    <xf numFmtId="175" fontId="6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 wrapText="1"/>
    </xf>
    <xf numFmtId="171" fontId="7" fillId="0" borderId="0" xfId="0" applyNumberFormat="1" applyFont="1"/>
    <xf numFmtId="166" fontId="7" fillId="0" borderId="0" xfId="0" applyNumberFormat="1" applyFont="1" applyAlignment="1">
      <alignment horizontal="right"/>
    </xf>
    <xf numFmtId="171" fontId="6" fillId="0" borderId="0" xfId="0" applyNumberFormat="1" applyFont="1" applyAlignment="1">
      <alignment horizontal="left" indent="1"/>
    </xf>
    <xf numFmtId="49" fontId="7" fillId="0" borderId="0" xfId="0" applyNumberFormat="1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right"/>
    </xf>
    <xf numFmtId="175" fontId="7" fillId="0" borderId="0" xfId="0" applyNumberFormat="1" applyFont="1"/>
  </cellXfs>
  <cellStyles count="5">
    <cellStyle name="Comma [0]" xfId="4" builtinId="6"/>
    <cellStyle name="Hyperlink" xfId="2" builtinId="8"/>
    <cellStyle name="Normal" xfId="0" builtinId="0"/>
    <cellStyle name="Normal 2" xfId="3" xr:uid="{DA52BD8D-5C05-4DC0-ABDA-9C6CFDF8063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1647097</xdr:colOff>
      <xdr:row>11</xdr:row>
      <xdr:rowOff>112305</xdr:rowOff>
    </xdr:from>
    <xdr:to>
      <xdr:col>0</xdr:col>
      <xdr:colOff>1842498</xdr:colOff>
      <xdr:row>13</xdr:row>
      <xdr:rowOff>125278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D31E74-F374-4C80-B52E-B0BC91E69A00}"/>
            </a:ext>
          </a:extLst>
        </xdr:cNvPr>
        <xdr:cNvSpPr/>
      </xdr:nvSpPr>
      <xdr:spPr>
        <a:xfrm>
          <a:off x="1647097" y="1941105"/>
          <a:ext cx="195401" cy="3482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s-IS" sz="900" baseline="30000">
              <a:solidFill>
                <a:schemeClr val="tx1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2</a:t>
          </a:r>
          <a:endParaRPr sz="900" baseline="30000">
            <a:solidFill>
              <a:schemeClr val="tx1"/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7620</xdr:colOff>
      <xdr:row>12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410E7-42DE-4FB4-8E82-3AB656F6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5840" cy="191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552450</xdr:colOff>
      <xdr:row>13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7A221C-9A27-4BEC-9C9D-1607838D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22520" cy="2087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ikisfjarmal\Fjarlog\2025\Samst&#230;&#240;uuppgj&#246;r%20A1%20A2%20og%20A3\Samst&#230;&#240;uuppgj&#246;r%20A1%20A2%20og%20A3_fj&#225;rm&#225;la&#225;&#230;tlun%202025-2029-4_afrit%20frv.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l&#246;g/2025/1.%20umr&#230;&#240;a/Tafla%2006-Skuldir%20og%20kr&#246;fu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lagarit%20og%20&#250;tg&#225;fa/Fj&#225;rl&#246;g/2025/1.%20umr&#230;&#240;a/5-T07-Samnin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psett Allir"/>
      <sheetName val="Tafla"/>
      <sheetName val="Tafla samantekt"/>
    </sheetNames>
    <sheetDataSet>
      <sheetData sheetId="0">
        <row r="5">
          <cell r="CD5">
            <v>1409173.3</v>
          </cell>
          <cell r="CE5">
            <v>26502.531251208042</v>
          </cell>
          <cell r="CF5">
            <v>54783.534610364703</v>
          </cell>
          <cell r="CG5">
            <v>-41784.180530318496</v>
          </cell>
          <cell r="CH5">
            <v>1448675.1853312543</v>
          </cell>
        </row>
        <row r="6">
          <cell r="CD6">
            <v>1372763.0089350003</v>
          </cell>
          <cell r="CE6">
            <v>22804.177215351272</v>
          </cell>
          <cell r="CF6">
            <v>48855.324674368967</v>
          </cell>
          <cell r="CG6">
            <v>-41784.18053031851</v>
          </cell>
          <cell r="CH6">
            <v>1402638.3302944021</v>
          </cell>
        </row>
        <row r="7">
          <cell r="CD7">
            <v>36410.291064999765</v>
          </cell>
          <cell r="CE7">
            <v>3698.3540358567698</v>
          </cell>
          <cell r="CF7">
            <v>5928.2099359957356</v>
          </cell>
          <cell r="CG7">
            <v>0</v>
          </cell>
          <cell r="CH7">
            <v>46036.855036852183</v>
          </cell>
        </row>
        <row r="8">
          <cell r="CD8">
            <v>7.4476065913552337E-3</v>
          </cell>
          <cell r="CE8">
            <v>7.5648628695224322E-4</v>
          </cell>
          <cell r="CF8">
            <v>1.2125960574014905E-3</v>
          </cell>
          <cell r="CG8">
            <v>0</v>
          </cell>
          <cell r="CH8">
            <v>9.416688935708949E-3</v>
          </cell>
        </row>
        <row r="9">
          <cell r="CD9">
            <v>39283.099999999991</v>
          </cell>
          <cell r="CE9">
            <v>59043.999000000003</v>
          </cell>
          <cell r="CF9">
            <v>1115.4990210585445</v>
          </cell>
          <cell r="CG9">
            <v>-40485.333339176417</v>
          </cell>
          <cell r="CH9">
            <v>58957.264681882109</v>
          </cell>
        </row>
        <row r="10">
          <cell r="CD10">
            <v>116649.62837167409</v>
          </cell>
          <cell r="CE10">
            <v>75324.052127864954</v>
          </cell>
          <cell r="CF10">
            <v>12270.489231643989</v>
          </cell>
          <cell r="CG10">
            <v>-40485.333339176417</v>
          </cell>
          <cell r="CH10">
            <v>163758.8363920066</v>
          </cell>
        </row>
        <row r="11">
          <cell r="CD11">
            <v>-77366.528371674096</v>
          </cell>
          <cell r="CE11">
            <v>-16280.053127864951</v>
          </cell>
          <cell r="CF11">
            <v>-11154.990210585445</v>
          </cell>
          <cell r="CG11">
            <v>0</v>
          </cell>
          <cell r="CH11">
            <v>-104801.5717101245</v>
          </cell>
        </row>
        <row r="12">
          <cell r="CD12">
            <v>-1.5825071698068158E-2</v>
          </cell>
          <cell r="CE12">
            <v>-3.3300319068103328E-3</v>
          </cell>
          <cell r="CF12">
            <v>-2.2817169593769026E-3</v>
          </cell>
          <cell r="CG12">
            <v>0</v>
          </cell>
          <cell r="CH12">
            <v>-2.1436820564255395E-2</v>
          </cell>
        </row>
        <row r="13">
          <cell r="CD13">
            <v>1448456.4000000001</v>
          </cell>
          <cell r="CE13">
            <v>85546.530251208053</v>
          </cell>
          <cell r="CF13">
            <v>55899.033631423248</v>
          </cell>
          <cell r="CG13">
            <v>-82269.513869494913</v>
          </cell>
          <cell r="CH13">
            <v>1507632.4500131365</v>
          </cell>
        </row>
        <row r="14">
          <cell r="CD14">
            <v>1489412.6373066744</v>
          </cell>
          <cell r="CE14">
            <v>98128.229343216226</v>
          </cell>
          <cell r="CF14">
            <v>61125.813906012954</v>
          </cell>
          <cell r="CG14">
            <v>-82269.513869494927</v>
          </cell>
          <cell r="CH14">
            <v>1566397.1666864087</v>
          </cell>
        </row>
        <row r="15">
          <cell r="CD15">
            <v>-40956.237306674244</v>
          </cell>
          <cell r="CE15">
            <v>-12581.699092008173</v>
          </cell>
          <cell r="CF15">
            <v>-5226.7802745897061</v>
          </cell>
          <cell r="CG15">
            <v>0</v>
          </cell>
          <cell r="CH15">
            <v>-58764.716673272196</v>
          </cell>
        </row>
        <row r="16">
          <cell r="CD16">
            <v>-8.3774651067129065E-3</v>
          </cell>
          <cell r="CE16">
            <v>-2.573545619858088E-3</v>
          </cell>
          <cell r="CF16">
            <v>-1.0691209019754115E-3</v>
          </cell>
          <cell r="CG16">
            <v>0</v>
          </cell>
          <cell r="CH16">
            <v>-1.202013162854642E-2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la"/>
    </sheetNames>
    <sheetDataSet>
      <sheetData sheetId="0">
        <row r="4">
          <cell r="B4"/>
        </row>
        <row r="5">
          <cell r="C5">
            <v>1591666.7068099093</v>
          </cell>
          <cell r="D5">
            <v>1659780.424707778</v>
          </cell>
          <cell r="E5">
            <v>1848640.1747272713</v>
          </cell>
          <cell r="F5">
            <v>1906809.4521012285</v>
          </cell>
        </row>
        <row r="6">
          <cell r="C6">
            <v>1003188</v>
          </cell>
          <cell r="D6">
            <v>1092910.5881972911</v>
          </cell>
          <cell r="E6">
            <v>1190298.9863899315</v>
          </cell>
          <cell r="F6">
            <v>1259339.2292038812</v>
          </cell>
        </row>
        <row r="8">
          <cell r="C8">
            <v>250493.14719876699</v>
          </cell>
          <cell r="D8">
            <v>266615.04187923134</v>
          </cell>
          <cell r="E8">
            <v>270678.56020948972</v>
          </cell>
          <cell r="F8">
            <v>267162.24942965584</v>
          </cell>
        </row>
        <row r="9">
          <cell r="C9">
            <v>314508</v>
          </cell>
          <cell r="D9">
            <v>265805.85676608002</v>
          </cell>
          <cell r="E9">
            <v>341366.20185228338</v>
          </cell>
          <cell r="F9">
            <v>334820.57029919798</v>
          </cell>
        </row>
        <row r="11">
          <cell r="C11">
            <v>23477.559611142446</v>
          </cell>
          <cell r="D11">
            <v>34448.937865175576</v>
          </cell>
          <cell r="E11">
            <v>46296.426275566708</v>
          </cell>
          <cell r="F11">
            <v>45487.403168493554</v>
          </cell>
        </row>
        <row r="12">
          <cell r="C12">
            <v>179886.757817153</v>
          </cell>
          <cell r="D12">
            <v>181525.87306059134</v>
          </cell>
          <cell r="E12">
            <v>188299.5867289938</v>
          </cell>
          <cell r="F12">
            <v>207259.39801558893</v>
          </cell>
        </row>
        <row r="13">
          <cell r="C13">
            <v>88210.396393418108</v>
          </cell>
          <cell r="D13">
            <v>101706.7039544181</v>
          </cell>
          <cell r="E13">
            <v>125533.35931814463</v>
          </cell>
          <cell r="F13">
            <v>153672.91383752861</v>
          </cell>
        </row>
        <row r="14">
          <cell r="C14">
            <v>91676.361423734881</v>
          </cell>
          <cell r="D14">
            <v>79819.169106173242</v>
          </cell>
          <cell r="E14">
            <v>62766.227410849155</v>
          </cell>
          <cell r="F14">
            <v>53586.484178060324</v>
          </cell>
        </row>
        <row r="15">
          <cell r="C15">
            <v>1411779.9489927562</v>
          </cell>
          <cell r="D15">
            <v>1478254.5516471867</v>
          </cell>
          <cell r="E15">
            <v>1660340.5879982775</v>
          </cell>
          <cell r="F15">
            <v>1699550.0540856395</v>
          </cell>
        </row>
        <row r="16">
          <cell r="C16">
            <v>228104.8291008418</v>
          </cell>
          <cell r="D16">
            <v>196703</v>
          </cell>
          <cell r="E16">
            <v>274614.99999999994</v>
          </cell>
          <cell r="F16">
            <v>274600</v>
          </cell>
        </row>
        <row r="17">
          <cell r="C17">
            <v>83000</v>
          </cell>
          <cell r="D17">
            <v>81732</v>
          </cell>
          <cell r="E17">
            <v>60000</v>
          </cell>
          <cell r="F17">
            <v>50000</v>
          </cell>
        </row>
        <row r="18">
          <cell r="C18">
            <v>-1100675.1198919145</v>
          </cell>
          <cell r="D18">
            <v>-1199819.5516471867</v>
          </cell>
          <cell r="E18">
            <v>-1325725.5879982775</v>
          </cell>
          <cell r="F18">
            <v>-1374950.0540856395</v>
          </cell>
        </row>
        <row r="19">
          <cell r="C19">
            <v>777311</v>
          </cell>
          <cell r="D19">
            <v>779223</v>
          </cell>
          <cell r="E19">
            <v>761029</v>
          </cell>
          <cell r="F19">
            <v>710835</v>
          </cell>
        </row>
        <row r="20">
          <cell r="C20">
            <v>-323364.11989191454</v>
          </cell>
          <cell r="D20">
            <v>-420596.55164718674</v>
          </cell>
          <cell r="E20">
            <v>-564696.58799827751</v>
          </cell>
          <cell r="F20">
            <v>-664115.05408563954</v>
          </cell>
        </row>
        <row r="24">
          <cell r="C24">
            <v>40.992955997515942</v>
          </cell>
          <cell r="D24">
            <v>38.789024635639393</v>
          </cell>
          <cell r="E24">
            <v>40.429050695241024</v>
          </cell>
          <cell r="F24">
            <v>39.00316704026234</v>
          </cell>
        </row>
        <row r="25">
          <cell r="C25">
            <v>4.6329359759706517</v>
          </cell>
          <cell r="D25">
            <v>4.2422548533146536</v>
          </cell>
          <cell r="E25">
            <v>4.1180396498104521</v>
          </cell>
          <cell r="F25">
            <v>4.239423563040468</v>
          </cell>
        </row>
        <row r="26">
          <cell r="C26">
            <v>-8.3281575729332804</v>
          </cell>
          <cell r="D26">
            <v>-9.8293302901075315</v>
          </cell>
          <cell r="E26">
            <v>-12.349697521303794</v>
          </cell>
          <cell r="F26">
            <v>-13.584257388650672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la 2024"/>
      <sheetName val="Tafla 2023"/>
      <sheetName val="Gögn"/>
      <sheetName val="Sheet2"/>
    </sheetNames>
    <sheetDataSet>
      <sheetData sheetId="0" refreshError="1"/>
      <sheetData sheetId="1" refreshError="1"/>
      <sheetData sheetId="2">
        <row r="2">
          <cell r="D2">
            <v>1399322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4214-A930-4F6C-AAB6-2B667982B57D}">
  <sheetPr codeName="Sheet1"/>
  <dimension ref="A1:E33"/>
  <sheetViews>
    <sheetView workbookViewId="0">
      <selection activeCell="C5" sqref="C5"/>
    </sheetView>
  </sheetViews>
  <sheetFormatPr defaultColWidth="9.109375" defaultRowHeight="14.4" x14ac:dyDescent="0.3"/>
  <cols>
    <col min="1" max="1" width="9.109375" style="49"/>
    <col min="2" max="16384" width="9.109375" style="1"/>
  </cols>
  <sheetData>
    <row r="1" spans="1:3" ht="15.6" x14ac:dyDescent="0.3">
      <c r="A1" s="2" t="s">
        <v>336</v>
      </c>
    </row>
    <row r="2" spans="1:3" x14ac:dyDescent="0.3">
      <c r="A2" s="1"/>
    </row>
    <row r="3" spans="1:3" x14ac:dyDescent="0.3">
      <c r="A3" s="1"/>
    </row>
    <row r="4" spans="1:3" x14ac:dyDescent="0.3">
      <c r="A4" s="1"/>
    </row>
    <row r="5" spans="1:3" x14ac:dyDescent="0.3">
      <c r="A5" s="1">
        <v>2</v>
      </c>
      <c r="B5" s="1">
        <v>1</v>
      </c>
      <c r="C5" s="3" t="s">
        <v>319</v>
      </c>
    </row>
    <row r="6" spans="1:3" x14ac:dyDescent="0.3">
      <c r="A6" s="1">
        <v>3</v>
      </c>
      <c r="B6" s="1">
        <v>1</v>
      </c>
      <c r="C6" s="3" t="s">
        <v>320</v>
      </c>
    </row>
    <row r="7" spans="1:3" x14ac:dyDescent="0.3">
      <c r="A7" s="1">
        <v>3</v>
      </c>
      <c r="B7" s="1">
        <v>2</v>
      </c>
      <c r="C7" s="3" t="s">
        <v>321</v>
      </c>
    </row>
    <row r="8" spans="1:3" x14ac:dyDescent="0.3">
      <c r="A8" s="1">
        <v>3</v>
      </c>
      <c r="B8" s="1">
        <v>3</v>
      </c>
      <c r="C8" s="3" t="s">
        <v>322</v>
      </c>
    </row>
    <row r="9" spans="1:3" x14ac:dyDescent="0.3">
      <c r="A9" s="1">
        <v>4</v>
      </c>
      <c r="B9" s="1">
        <v>1</v>
      </c>
      <c r="C9" s="3" t="s">
        <v>323</v>
      </c>
    </row>
    <row r="10" spans="1:3" x14ac:dyDescent="0.3">
      <c r="A10" s="1">
        <v>4</v>
      </c>
      <c r="B10" s="1">
        <v>2</v>
      </c>
      <c r="C10" s="3" t="s">
        <v>324</v>
      </c>
    </row>
    <row r="11" spans="1:3" x14ac:dyDescent="0.3">
      <c r="A11" s="1">
        <v>4</v>
      </c>
      <c r="B11" s="1">
        <v>3</v>
      </c>
      <c r="C11" s="3" t="s">
        <v>325</v>
      </c>
    </row>
    <row r="12" spans="1:3" x14ac:dyDescent="0.3">
      <c r="A12" s="49">
        <v>4</v>
      </c>
      <c r="B12" s="1">
        <v>4</v>
      </c>
      <c r="C12" s="3" t="s">
        <v>326</v>
      </c>
    </row>
    <row r="13" spans="1:3" x14ac:dyDescent="0.3">
      <c r="A13" s="49">
        <v>5</v>
      </c>
      <c r="B13" s="1">
        <v>1</v>
      </c>
      <c r="C13" s="3" t="s">
        <v>63</v>
      </c>
    </row>
    <row r="14" spans="1:3" x14ac:dyDescent="0.3">
      <c r="A14" s="49">
        <v>5</v>
      </c>
      <c r="B14" s="1">
        <v>2</v>
      </c>
      <c r="C14" s="3" t="s">
        <v>327</v>
      </c>
    </row>
    <row r="15" spans="1:3" x14ac:dyDescent="0.3">
      <c r="A15" s="49">
        <v>5</v>
      </c>
      <c r="B15" s="1">
        <v>3</v>
      </c>
      <c r="C15" s="3" t="s">
        <v>328</v>
      </c>
    </row>
    <row r="16" spans="1:3" x14ac:dyDescent="0.3">
      <c r="A16" s="49">
        <v>5</v>
      </c>
      <c r="B16" s="1">
        <v>4</v>
      </c>
      <c r="C16" s="3" t="s">
        <v>329</v>
      </c>
    </row>
    <row r="17" spans="1:5" x14ac:dyDescent="0.3">
      <c r="A17" s="49">
        <v>5</v>
      </c>
      <c r="B17" s="1">
        <v>5</v>
      </c>
      <c r="C17" s="3" t="s">
        <v>330</v>
      </c>
    </row>
    <row r="18" spans="1:5" x14ac:dyDescent="0.3">
      <c r="A18" s="49">
        <v>5</v>
      </c>
      <c r="B18" s="1">
        <v>6</v>
      </c>
      <c r="C18" s="3" t="s">
        <v>331</v>
      </c>
    </row>
    <row r="19" spans="1:5" x14ac:dyDescent="0.3">
      <c r="A19" s="49">
        <v>5</v>
      </c>
      <c r="B19" s="1">
        <v>7</v>
      </c>
      <c r="C19" s="3" t="s">
        <v>332</v>
      </c>
    </row>
    <row r="20" spans="1:5" x14ac:dyDescent="0.3">
      <c r="A20" s="49">
        <v>6</v>
      </c>
      <c r="B20" s="1">
        <v>1</v>
      </c>
      <c r="C20" s="3" t="s">
        <v>333</v>
      </c>
    </row>
    <row r="21" spans="1:5" x14ac:dyDescent="0.3">
      <c r="A21" s="49">
        <v>6</v>
      </c>
      <c r="B21" s="1">
        <v>2</v>
      </c>
      <c r="C21" s="3" t="s">
        <v>334</v>
      </c>
    </row>
    <row r="22" spans="1:5" x14ac:dyDescent="0.3">
      <c r="A22" s="92">
        <v>6</v>
      </c>
      <c r="B22" s="93">
        <v>3</v>
      </c>
      <c r="C22" s="94" t="s">
        <v>335</v>
      </c>
      <c r="D22" s="93"/>
      <c r="E22" s="93"/>
    </row>
    <row r="23" spans="1:5" x14ac:dyDescent="0.3">
      <c r="A23" s="92">
        <v>6</v>
      </c>
      <c r="B23" s="93">
        <v>4</v>
      </c>
      <c r="C23" s="94" t="s">
        <v>337</v>
      </c>
      <c r="D23" s="93"/>
      <c r="E23" s="93"/>
    </row>
    <row r="24" spans="1:5" x14ac:dyDescent="0.3">
      <c r="A24" s="49">
        <v>6</v>
      </c>
      <c r="B24" s="1">
        <v>5</v>
      </c>
      <c r="C24" s="3" t="s">
        <v>338</v>
      </c>
    </row>
    <row r="25" spans="1:5" x14ac:dyDescent="0.3">
      <c r="A25" s="49">
        <v>6</v>
      </c>
      <c r="B25" s="1">
        <v>6</v>
      </c>
      <c r="C25" s="3" t="s">
        <v>339</v>
      </c>
    </row>
    <row r="26" spans="1:5" x14ac:dyDescent="0.3">
      <c r="A26" s="49">
        <v>7</v>
      </c>
      <c r="B26" s="1">
        <v>1</v>
      </c>
      <c r="C26" s="3" t="s">
        <v>340</v>
      </c>
    </row>
    <row r="27" spans="1:5" x14ac:dyDescent="0.3">
      <c r="A27" s="49">
        <v>7</v>
      </c>
      <c r="B27" s="1">
        <v>2</v>
      </c>
      <c r="C27" s="3" t="s">
        <v>341</v>
      </c>
    </row>
    <row r="28" spans="1:5" x14ac:dyDescent="0.3">
      <c r="A28" s="49">
        <v>8</v>
      </c>
      <c r="B28" s="1">
        <v>1</v>
      </c>
      <c r="C28" s="3" t="s">
        <v>342</v>
      </c>
    </row>
    <row r="29" spans="1:5" x14ac:dyDescent="0.3">
      <c r="A29" s="49">
        <v>8</v>
      </c>
      <c r="B29" s="1">
        <v>2</v>
      </c>
      <c r="C29" s="3" t="s">
        <v>343</v>
      </c>
    </row>
    <row r="30" spans="1:5" x14ac:dyDescent="0.3">
      <c r="A30" s="49">
        <v>9</v>
      </c>
      <c r="B30" s="1">
        <v>1</v>
      </c>
      <c r="C30" s="3" t="s">
        <v>344</v>
      </c>
    </row>
    <row r="31" spans="1:5" x14ac:dyDescent="0.3">
      <c r="A31" s="49">
        <v>9</v>
      </c>
      <c r="B31" s="1">
        <v>2</v>
      </c>
      <c r="C31" s="3" t="s">
        <v>345</v>
      </c>
    </row>
    <row r="32" spans="1:5" x14ac:dyDescent="0.3">
      <c r="A32" s="49">
        <v>9</v>
      </c>
      <c r="B32" s="1">
        <v>3</v>
      </c>
      <c r="C32" s="3" t="s">
        <v>346</v>
      </c>
    </row>
    <row r="33" spans="3:3" x14ac:dyDescent="0.3">
      <c r="C33" s="3"/>
    </row>
  </sheetData>
  <hyperlinks>
    <hyperlink ref="C5" location="'3-1'!A1" display="Afkoma ríkissjóðs, breyting frá fjármálaáætlun 2024" xr:uid="{F985F4D8-0AD6-4DBD-809E-B96B1A67FB94}"/>
    <hyperlink ref="C6" location="'3-2'!A1" display="Afkomuhorfur 2023" xr:uid="{59F56CAD-7F4A-4146-9F96-0847CA34814E}"/>
    <hyperlink ref="C7" location="'3-3'!A1" display="Afkoma ríkissjóðs, breyting frá fjárlögum 2023" xr:uid="{FB62041B-43F4-4815-8FFE-0765701DEFF9}"/>
    <hyperlink ref="C8" location="'4-1'!A1" display="Tekjuáætlun 2022-2024" xr:uid="{FCEEB427-3C38-4683-8C9A-629568FC70AF}"/>
    <hyperlink ref="C10" location="'4-3'!A1" display="Arðgreiðslur og hluti af tekjum B-hluta fyrirtækja" xr:uid="{6D5FD686-4654-4E20-A132-D1C67F4CAE45}"/>
    <hyperlink ref="C12" location="'5_1-1'!A1" display="Hagræn skipting útgjalda" xr:uid="{64E3A77C-5DB3-43DC-82D8-F07CCA905742}"/>
    <hyperlink ref="C17" location="'5_5-1'!A1" display="Verðlagsbreytingar" xr:uid="{5250722A-B9A2-4B21-9D26-689006B27EE8}"/>
    <hyperlink ref="C30" location="'9-1'!A1" display="Sjóðstreymi ríkissjóðs" xr:uid="{353FC9FA-8DEB-4562-A1BD-05B6950A29E6}"/>
    <hyperlink ref="C31" location="'9-2'!A1" display="Skuldir ríkissjóðs" xr:uid="{F3F38771-5F79-44F8-9ED7-E5D9877CD547}"/>
    <hyperlink ref="C32" location="'9-3'!A1" display="Lánveitingar" xr:uid="{678364C4-17D4-41ED-B1DA-1781BB5C6AA6}"/>
    <hyperlink ref="C14" location="'5_1-3'!A1" display="Aðhaldsaðgerðir" xr:uid="{025039F9-F62A-4529-B5AD-076DC64291E7}"/>
    <hyperlink ref="C9" location="'4-2'!A1" display="Tekjuáhrif helstu skattabreytinga á ríkissjóð 2024" xr:uid="{39BAC984-B12F-4E29-B3E2-994D8EC5AF47}"/>
    <hyperlink ref="C11" location="'4-4'!A1" display="Skattastyrkir" xr:uid="{F995B784-5344-4210-B14A-AD59CD13A58B}"/>
    <hyperlink ref="C16" location="'5_4-1'!A1" display="Rammasett útgjöld breyting frá fjármálaáætlun" xr:uid="{D2E7E11A-E9E1-407F-B863-1B5E49C1E840}"/>
    <hyperlink ref="C18" location="'5_6-1'!A1" display="Samningar" xr:uid="{E0EAD883-33EB-4C71-A4C1-F13D72D80629}"/>
    <hyperlink ref="C13" location="'5_1-2'!A1" display="Fjárfestingar" xr:uid="{B304B9FD-32B1-4260-BA32-B77F555417DE}"/>
    <hyperlink ref="C19" location="'5_7-1'!A1" display="Varasjóðir málaflokka" xr:uid="{BF1F7BA5-99AA-464A-96BE-0CAEF39507CA}"/>
    <hyperlink ref="C15" location="'5_1-4'!A1" display="Rammasett útgjöld" xr:uid="{34BFAEAF-D037-4BD5-BDD1-7179E38892BA}"/>
    <hyperlink ref="C20" location="'6-1'!A1" display="Flokkun ríkisaðila" xr:uid="{9562BC30-84BF-462A-A173-93F748EA22AA}"/>
    <hyperlink ref="C21" location="'6-2'!A1" display="Yfirlit ríkisreiknings A2 2024" xr:uid="{07C3DB29-AA9A-4239-8EF4-1141BC3E2A11}"/>
    <hyperlink ref="C22" location="'6-3'!A1" display="Lykilstærðir A2 2024" xr:uid="{CD9DAD2B-3BD5-43C5-AFBD-CECC00D32D5C}"/>
    <hyperlink ref="C23" location="'6-4'!A1" display="Heildaryfirlit A-2 hluta 2024" xr:uid="{253FC985-7AB8-4E33-A89F-971BAA0AC712}"/>
    <hyperlink ref="C26" location="'7-1'!A1" display="Samstæðuyfirlit A-hluta í heild" xr:uid="{ECA2B0AE-33A2-4CD5-AA95-36CBBC4451EC}"/>
    <hyperlink ref="C27" location="'7-2'!A1" display="Samstæðuyfirlit A-hluta í heild 2021-2024" xr:uid="{1AC5CF4C-35A1-4206-9D70-04B6661B890C}"/>
    <hyperlink ref="C28" location="'8-1'!A1" display="Lykilstæðir B-hluta 2024" xr:uid="{4DCD62CB-D3A7-448A-851C-2E4AAD2C14EA}"/>
    <hyperlink ref="C29" location="'8-2'!A1" display="Heildaryfirlit B-hluta 2024" xr:uid="{E71DC243-13D9-4853-BD1E-7B1B9D828171}"/>
    <hyperlink ref="C24" location="'6-5'!A1" display="Yfirlit ríkisreiknings A-3 hluta 2024" xr:uid="{A8ADF1BA-630C-495C-9140-F0B33BE220BD}"/>
    <hyperlink ref="C25" location="'6-6'!A1" display="Heildaryfirlit A-3 hluta 2024" xr:uid="{12A0810D-85A0-4BDA-81FA-0EB7B6938B64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43C3-BFE6-414A-B228-845E81621296}">
  <sheetPr codeName="Sheet10"/>
  <dimension ref="A1:U84"/>
  <sheetViews>
    <sheetView topLeftCell="A2" workbookViewId="0">
      <selection activeCell="E13" sqref="E13"/>
    </sheetView>
  </sheetViews>
  <sheetFormatPr defaultColWidth="9.109375" defaultRowHeight="12" x14ac:dyDescent="0.25"/>
  <cols>
    <col min="1" max="1" width="41.77734375" style="5" customWidth="1"/>
    <col min="2" max="3" width="10.5546875" style="5" customWidth="1"/>
    <col min="4" max="16384" width="9.109375" style="5"/>
  </cols>
  <sheetData>
    <row r="1" spans="1:21" ht="9" hidden="1" customHeight="1" x14ac:dyDescent="0.25"/>
    <row r="2" spans="1:21" x14ac:dyDescent="0.25">
      <c r="A2" s="130"/>
      <c r="B2" s="130"/>
      <c r="C2" s="130"/>
      <c r="D2" s="130"/>
      <c r="E2" s="130"/>
    </row>
    <row r="3" spans="1:21" ht="26.4" x14ac:dyDescent="0.25">
      <c r="A3" s="113" t="s">
        <v>39</v>
      </c>
      <c r="B3" s="114" t="s">
        <v>367</v>
      </c>
      <c r="C3" s="114" t="s">
        <v>413</v>
      </c>
      <c r="D3" s="114" t="s">
        <v>64</v>
      </c>
      <c r="E3" s="114" t="s">
        <v>65</v>
      </c>
    </row>
    <row r="4" spans="1:21" x14ac:dyDescent="0.25">
      <c r="A4" s="115"/>
      <c r="B4" s="115"/>
      <c r="C4" s="115"/>
      <c r="D4" s="115"/>
      <c r="E4" s="115"/>
    </row>
    <row r="5" spans="1:21" x14ac:dyDescent="0.25">
      <c r="A5" s="106" t="s">
        <v>66</v>
      </c>
      <c r="B5" s="107">
        <v>622612.69999999995</v>
      </c>
      <c r="C5" s="107">
        <v>621561.30000000005</v>
      </c>
      <c r="D5" s="107">
        <f>+C5-B5</f>
        <v>-1051.3999999999069</v>
      </c>
      <c r="E5" s="108">
        <f>+((C5/B5)-1)*100</f>
        <v>-0.16886902563983952</v>
      </c>
    </row>
    <row r="6" spans="1:21" x14ac:dyDescent="0.25">
      <c r="A6" s="106" t="s">
        <v>67</v>
      </c>
      <c r="B6" s="107">
        <v>476164.6</v>
      </c>
      <c r="C6" s="107">
        <v>494307.4</v>
      </c>
      <c r="D6" s="107">
        <f t="shared" ref="D6:D16" si="0">+C6-B6</f>
        <v>18142.800000000047</v>
      </c>
      <c r="E6" s="108">
        <f t="shared" ref="E6:E16" si="1">+((C6/B6)-1)*100</f>
        <v>3.8101950459987988</v>
      </c>
    </row>
    <row r="7" spans="1:21" x14ac:dyDescent="0.25">
      <c r="A7" s="106" t="s">
        <v>68</v>
      </c>
      <c r="B7" s="107">
        <v>54956.4</v>
      </c>
      <c r="C7" s="107">
        <f>57025.5-106</f>
        <v>56919.5</v>
      </c>
      <c r="D7" s="107">
        <f t="shared" si="0"/>
        <v>1963.0999999999985</v>
      </c>
      <c r="E7" s="108">
        <f t="shared" si="1"/>
        <v>3.5721044318768991</v>
      </c>
    </row>
    <row r="8" spans="1:21" x14ac:dyDescent="0.25">
      <c r="A8" s="106" t="s">
        <v>69</v>
      </c>
      <c r="B8" s="107">
        <v>66134.899999999994</v>
      </c>
      <c r="C8" s="107">
        <f>73845.3</f>
        <v>73845.3</v>
      </c>
      <c r="D8" s="107">
        <f t="shared" si="0"/>
        <v>7710.4000000000087</v>
      </c>
      <c r="E8" s="108">
        <f t="shared" si="1"/>
        <v>11.658594781272846</v>
      </c>
    </row>
    <row r="9" spans="1:21" x14ac:dyDescent="0.25">
      <c r="A9" s="4" t="s">
        <v>70</v>
      </c>
      <c r="B9" s="142">
        <v>1219868.6000000001</v>
      </c>
      <c r="C9" s="142">
        <f>+SUM(C5:C8)</f>
        <v>1246633.5000000002</v>
      </c>
      <c r="D9" s="142">
        <f t="shared" si="0"/>
        <v>26764.90000000014</v>
      </c>
      <c r="E9" s="156">
        <f t="shared" si="1"/>
        <v>2.1940805755636505</v>
      </c>
    </row>
    <row r="10" spans="1:21" x14ac:dyDescent="0.25">
      <c r="A10" s="106" t="s">
        <v>8</v>
      </c>
      <c r="B10" s="107">
        <v>99107.199999999997</v>
      </c>
      <c r="C10" s="107">
        <v>98096</v>
      </c>
      <c r="D10" s="107">
        <f>+C10-B10</f>
        <v>-1011.1999999999971</v>
      </c>
      <c r="E10" s="108">
        <f>+((C10/B10)-1)*100</f>
        <v>-1.0203093216234471</v>
      </c>
    </row>
    <row r="11" spans="1:21" x14ac:dyDescent="0.25">
      <c r="A11" s="106" t="s">
        <v>71</v>
      </c>
      <c r="B11" s="107">
        <v>171926.6</v>
      </c>
      <c r="C11" s="107">
        <v>152688.9</v>
      </c>
      <c r="D11" s="107">
        <f>+C11-B11</f>
        <v>-19237.700000000012</v>
      </c>
      <c r="E11" s="108">
        <f>+((C11/B11)-1)*100</f>
        <v>-11.189484349716682</v>
      </c>
    </row>
    <row r="12" spans="1:21" x14ac:dyDescent="0.25">
      <c r="A12" s="4" t="s">
        <v>11</v>
      </c>
      <c r="B12" s="142">
        <f>+SUM(B9:B11)</f>
        <v>1490902.4000000001</v>
      </c>
      <c r="C12" s="142">
        <f>+SUM(C9:C11)</f>
        <v>1497418.4000000001</v>
      </c>
      <c r="D12" s="142">
        <f t="shared" si="0"/>
        <v>6516</v>
      </c>
      <c r="E12" s="156">
        <f>+((C12/B12)-1)*100</f>
        <v>0.43705074188624682</v>
      </c>
    </row>
    <row r="13" spans="1:21" ht="19.5" customHeight="1" x14ac:dyDescent="0.25">
      <c r="A13" s="106" t="s">
        <v>72</v>
      </c>
      <c r="B13" s="107">
        <v>64330.1</v>
      </c>
      <c r="C13" s="107">
        <v>71108.800000000003</v>
      </c>
      <c r="D13" s="107">
        <f t="shared" si="0"/>
        <v>6778.7000000000044</v>
      </c>
      <c r="E13" s="108">
        <f t="shared" si="1"/>
        <v>10.537368976575511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x14ac:dyDescent="0.25">
      <c r="A14" s="106" t="s">
        <v>73</v>
      </c>
      <c r="B14" s="107">
        <v>1318888</v>
      </c>
      <c r="C14" s="107">
        <v>1402667.6</v>
      </c>
      <c r="D14" s="107">
        <f t="shared" si="0"/>
        <v>83779.600000000093</v>
      </c>
      <c r="E14" s="108">
        <f t="shared" si="1"/>
        <v>6.3522907176348564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x14ac:dyDescent="0.25">
      <c r="A15" s="106" t="s">
        <v>74</v>
      </c>
      <c r="B15" s="107">
        <f>+B12-B13-B14</f>
        <v>107684.30000000005</v>
      </c>
      <c r="C15" s="107">
        <f>+C12-C13-C14</f>
        <v>23642</v>
      </c>
      <c r="D15" s="107">
        <f t="shared" si="0"/>
        <v>-84042.300000000047</v>
      </c>
      <c r="E15" s="108">
        <f t="shared" si="1"/>
        <v>-78.045081780723848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x14ac:dyDescent="0.25">
      <c r="A16" s="4" t="s">
        <v>75</v>
      </c>
      <c r="B16" s="142">
        <f>+B12</f>
        <v>1490902.4000000001</v>
      </c>
      <c r="C16" s="142">
        <f>+C12</f>
        <v>1497418.4000000001</v>
      </c>
      <c r="D16" s="142">
        <f t="shared" si="0"/>
        <v>6516</v>
      </c>
      <c r="E16" s="156">
        <f t="shared" si="1"/>
        <v>0.43705074188624682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x14ac:dyDescent="0.25">
      <c r="A17" s="115"/>
      <c r="B17" s="115"/>
      <c r="C17" s="115"/>
      <c r="D17" s="115"/>
      <c r="E17" s="1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x14ac:dyDescent="0.25">
      <c r="A18" s="83" t="s">
        <v>76</v>
      </c>
      <c r="B18" s="130"/>
      <c r="C18" s="130"/>
      <c r="D18" s="130"/>
      <c r="E18" s="130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12" customHeight="1" x14ac:dyDescent="0.25">
      <c r="A19" s="83" t="s">
        <v>414</v>
      </c>
      <c r="B19" s="83"/>
      <c r="C19" s="83"/>
      <c r="D19" s="83"/>
      <c r="E19" s="83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25">
      <c r="A20" s="83" t="s">
        <v>415</v>
      </c>
      <c r="B20" s="130"/>
      <c r="C20" s="130"/>
      <c r="D20" s="130"/>
      <c r="E20" s="130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19.5" customHeight="1" x14ac:dyDescent="0.25"/>
    <row r="23" spans="1:21" ht="26.25" customHeight="1" x14ac:dyDescent="0.25"/>
    <row r="24" spans="1:21" x14ac:dyDescent="0.25">
      <c r="A24" s="26"/>
      <c r="B24" s="73"/>
      <c r="C24" s="73"/>
    </row>
    <row r="25" spans="1:21" x14ac:dyDescent="0.25">
      <c r="A25" s="23"/>
      <c r="B25" s="74"/>
      <c r="C25" s="74"/>
    </row>
    <row r="26" spans="1:21" x14ac:dyDescent="0.25">
      <c r="A26" s="23"/>
      <c r="B26" s="74"/>
      <c r="C26" s="74"/>
    </row>
    <row r="27" spans="1:21" x14ac:dyDescent="0.25">
      <c r="A27" s="23"/>
      <c r="B27" s="74"/>
      <c r="C27" s="74"/>
    </row>
    <row r="28" spans="1:21" x14ac:dyDescent="0.25">
      <c r="A28" s="23"/>
      <c r="B28" s="74"/>
      <c r="C28" s="74"/>
    </row>
    <row r="29" spans="1:21" x14ac:dyDescent="0.25">
      <c r="A29" s="23"/>
      <c r="B29" s="74"/>
      <c r="C29" s="74"/>
    </row>
    <row r="30" spans="1:21" x14ac:dyDescent="0.25">
      <c r="A30" s="23"/>
      <c r="B30" s="74"/>
      <c r="C30" s="74"/>
    </row>
    <row r="31" spans="1:21" x14ac:dyDescent="0.25">
      <c r="A31" s="23"/>
      <c r="B31" s="74"/>
      <c r="C31" s="74"/>
    </row>
    <row r="32" spans="1:21" x14ac:dyDescent="0.25">
      <c r="A32" s="23"/>
      <c r="B32" s="74"/>
      <c r="C32" s="74"/>
    </row>
    <row r="33" spans="1:3" ht="19.5" customHeight="1" x14ac:dyDescent="0.25">
      <c r="A33" s="23"/>
      <c r="B33" s="74"/>
      <c r="C33" s="74"/>
    </row>
    <row r="34" spans="1:3" x14ac:dyDescent="0.25">
      <c r="A34" s="23"/>
      <c r="B34" s="74"/>
      <c r="C34" s="74"/>
    </row>
    <row r="35" spans="1:3" x14ac:dyDescent="0.25">
      <c r="A35" s="23"/>
      <c r="B35" s="74"/>
      <c r="C35" s="74"/>
    </row>
    <row r="36" spans="1:3" x14ac:dyDescent="0.25">
      <c r="A36" s="23"/>
      <c r="B36" s="74"/>
      <c r="C36" s="74"/>
    </row>
    <row r="37" spans="1:3" x14ac:dyDescent="0.25">
      <c r="A37" s="23"/>
      <c r="B37" s="74"/>
      <c r="C37" s="74"/>
    </row>
    <row r="38" spans="1:3" x14ac:dyDescent="0.25">
      <c r="A38" s="23"/>
      <c r="B38" s="74"/>
      <c r="C38" s="74"/>
    </row>
    <row r="39" spans="1:3" x14ac:dyDescent="0.25">
      <c r="A39" s="23"/>
      <c r="B39" s="74"/>
      <c r="C39" s="74"/>
    </row>
    <row r="40" spans="1:3" x14ac:dyDescent="0.25">
      <c r="A40" s="23"/>
      <c r="B40" s="74"/>
      <c r="C40" s="74"/>
    </row>
    <row r="41" spans="1:3" x14ac:dyDescent="0.25">
      <c r="A41" s="23"/>
      <c r="B41" s="75"/>
      <c r="C41" s="75"/>
    </row>
    <row r="42" spans="1:3" x14ac:dyDescent="0.25">
      <c r="A42" s="26"/>
      <c r="B42" s="73"/>
      <c r="C42" s="73"/>
    </row>
    <row r="43" spans="1:3" x14ac:dyDescent="0.25">
      <c r="A43" s="23"/>
      <c r="B43" s="74"/>
      <c r="C43" s="74"/>
    </row>
    <row r="44" spans="1:3" x14ac:dyDescent="0.25">
      <c r="A44" s="23"/>
      <c r="B44" s="74"/>
      <c r="C44" s="74"/>
    </row>
    <row r="45" spans="1:3" x14ac:dyDescent="0.25">
      <c r="A45" s="23"/>
      <c r="B45" s="74"/>
      <c r="C45" s="74"/>
    </row>
    <row r="46" spans="1:3" x14ac:dyDescent="0.25">
      <c r="A46" s="23"/>
      <c r="B46" s="74"/>
      <c r="C46" s="74"/>
    </row>
    <row r="47" spans="1:3" x14ac:dyDescent="0.25">
      <c r="A47" s="23"/>
      <c r="B47" s="74"/>
      <c r="C47" s="74"/>
    </row>
    <row r="48" spans="1:3" x14ac:dyDescent="0.25">
      <c r="A48" s="23"/>
      <c r="B48" s="74"/>
      <c r="C48" s="74"/>
    </row>
    <row r="49" spans="1:3" x14ac:dyDescent="0.25">
      <c r="A49" s="23"/>
      <c r="B49" s="74"/>
      <c r="C49" s="74"/>
    </row>
    <row r="50" spans="1:3" x14ac:dyDescent="0.25">
      <c r="A50" s="23"/>
      <c r="B50" s="74"/>
      <c r="C50" s="74"/>
    </row>
    <row r="51" spans="1:3" x14ac:dyDescent="0.25">
      <c r="A51" s="23"/>
      <c r="B51" s="74"/>
      <c r="C51" s="74"/>
    </row>
    <row r="52" spans="1:3" x14ac:dyDescent="0.25">
      <c r="A52" s="23"/>
      <c r="B52" s="74"/>
      <c r="C52" s="74"/>
    </row>
    <row r="53" spans="1:3" x14ac:dyDescent="0.25">
      <c r="A53" s="23"/>
      <c r="B53" s="74"/>
      <c r="C53" s="74"/>
    </row>
    <row r="54" spans="1:3" ht="19.5" customHeight="1" x14ac:dyDescent="0.25">
      <c r="A54" s="23"/>
      <c r="B54" s="74"/>
      <c r="C54" s="74"/>
    </row>
    <row r="55" spans="1:3" x14ac:dyDescent="0.25">
      <c r="A55" s="23"/>
      <c r="B55" s="74"/>
      <c r="C55" s="74"/>
    </row>
    <row r="56" spans="1:3" x14ac:dyDescent="0.25">
      <c r="A56" s="26"/>
      <c r="B56" s="73"/>
      <c r="C56" s="73"/>
    </row>
    <row r="57" spans="1:3" x14ac:dyDescent="0.25">
      <c r="A57" s="26"/>
      <c r="B57" s="73"/>
      <c r="C57" s="73"/>
    </row>
    <row r="58" spans="1:3" x14ac:dyDescent="0.25">
      <c r="A58" s="26"/>
      <c r="B58" s="73"/>
      <c r="C58" s="73"/>
    </row>
    <row r="59" spans="1:3" x14ac:dyDescent="0.25">
      <c r="A59" s="11"/>
      <c r="B59" s="73"/>
      <c r="C59" s="73"/>
    </row>
    <row r="60" spans="1:3" x14ac:dyDescent="0.25">
      <c r="A60" s="8"/>
      <c r="B60" s="8"/>
      <c r="C60" s="8"/>
    </row>
    <row r="61" spans="1:3" x14ac:dyDescent="0.25">
      <c r="A61" s="76"/>
    </row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3.9" customHeight="1" x14ac:dyDescent="0.25"/>
    <row r="84" ht="3" customHeight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38197-60E0-4E52-B9D0-E5E9DE8CD0A2}">
  <sheetPr codeName="Sheet11"/>
  <dimension ref="A1:AA15"/>
  <sheetViews>
    <sheetView topLeftCell="A2" workbookViewId="0">
      <selection activeCell="G16" sqref="G16"/>
    </sheetView>
  </sheetViews>
  <sheetFormatPr defaultColWidth="9.109375" defaultRowHeight="13.2" x14ac:dyDescent="0.25"/>
  <cols>
    <col min="1" max="1" width="34.77734375" style="47" customWidth="1"/>
    <col min="2" max="6" width="11.77734375" style="47" customWidth="1"/>
    <col min="7" max="16384" width="9.109375" style="47"/>
  </cols>
  <sheetData>
    <row r="1" spans="1:27" ht="6.75" hidden="1" customHeight="1" x14ac:dyDescent="0.25">
      <c r="A1" s="57"/>
      <c r="B1" s="57"/>
      <c r="C1" s="57"/>
      <c r="D1" s="57"/>
      <c r="E1" s="57"/>
      <c r="F1" s="57"/>
    </row>
    <row r="5" spans="1:27" x14ac:dyDescent="0.25">
      <c r="X5" s="64"/>
      <c r="Y5" s="64"/>
      <c r="AA5" s="64"/>
    </row>
    <row r="7" spans="1:27" x14ac:dyDescent="0.25">
      <c r="X7" s="64"/>
      <c r="Y7" s="64"/>
      <c r="AA7" s="64"/>
    </row>
    <row r="15" spans="1:27" ht="3" customHeight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85200-7ED9-4734-A934-3F9DE01BBEA9}">
  <sheetPr codeName="Sheet12"/>
  <dimension ref="A1:G51"/>
  <sheetViews>
    <sheetView workbookViewId="0">
      <selection activeCell="I11" sqref="I11"/>
    </sheetView>
  </sheetViews>
  <sheetFormatPr defaultColWidth="9.109375" defaultRowHeight="12" x14ac:dyDescent="0.25"/>
  <cols>
    <col min="1" max="1" width="44.77734375" style="5" customWidth="1"/>
    <col min="2" max="2" width="11.21875" style="5" customWidth="1"/>
    <col min="3" max="3" width="11.5546875" style="5" customWidth="1"/>
    <col min="4" max="4" width="10" style="5" bestFit="1" customWidth="1"/>
    <col min="5" max="6" width="9.109375" style="5"/>
    <col min="7" max="7" width="9.77734375" style="5" bestFit="1" customWidth="1"/>
    <col min="8" max="10" width="9.109375" style="5"/>
    <col min="11" max="11" width="27.88671875" style="5" bestFit="1" customWidth="1"/>
    <col min="12" max="16384" width="9.109375" style="5"/>
  </cols>
  <sheetData>
    <row r="1" spans="1:4" ht="20.399999999999999" customHeight="1" x14ac:dyDescent="0.25">
      <c r="A1" s="103" t="s">
        <v>39</v>
      </c>
      <c r="B1" s="104" t="s">
        <v>416</v>
      </c>
      <c r="C1" s="104" t="s">
        <v>87</v>
      </c>
      <c r="D1" s="104" t="s">
        <v>417</v>
      </c>
    </row>
    <row r="2" spans="1:4" ht="6" customHeight="1" x14ac:dyDescent="0.25">
      <c r="A2" s="105"/>
      <c r="B2" s="127"/>
      <c r="C2" s="127"/>
      <c r="D2" s="127"/>
    </row>
    <row r="3" spans="1:4" x14ac:dyDescent="0.25">
      <c r="A3" s="106" t="s">
        <v>131</v>
      </c>
      <c r="B3" s="180">
        <v>-96.5</v>
      </c>
      <c r="C3" s="180">
        <v>-95.6</v>
      </c>
      <c r="D3" s="180">
        <f>+B3+C3</f>
        <v>-192.1</v>
      </c>
    </row>
    <row r="4" spans="1:4" x14ac:dyDescent="0.25">
      <c r="A4" s="106" t="s">
        <v>132</v>
      </c>
      <c r="B4" s="180">
        <v>-17246.900000000001</v>
      </c>
      <c r="C4" s="180">
        <v>-5.2</v>
      </c>
      <c r="D4" s="180">
        <f t="shared" ref="D4:D12" si="0">+B4+C4</f>
        <v>-17252.100000000002</v>
      </c>
    </row>
    <row r="5" spans="1:4" x14ac:dyDescent="0.25">
      <c r="A5" s="106" t="s">
        <v>133</v>
      </c>
      <c r="B5" s="180">
        <v>-2382.3000000000002</v>
      </c>
      <c r="C5" s="180">
        <v>-1100.7</v>
      </c>
      <c r="D5" s="180">
        <f t="shared" si="0"/>
        <v>-3483</v>
      </c>
    </row>
    <row r="6" spans="1:4" x14ac:dyDescent="0.25">
      <c r="A6" s="106" t="s">
        <v>134</v>
      </c>
      <c r="B6" s="180">
        <v>-1197.9000000000001</v>
      </c>
      <c r="C6" s="180">
        <v>-221.8</v>
      </c>
      <c r="D6" s="180">
        <f t="shared" si="0"/>
        <v>-1419.7</v>
      </c>
    </row>
    <row r="7" spans="1:4" x14ac:dyDescent="0.25">
      <c r="A7" s="106" t="s">
        <v>136</v>
      </c>
      <c r="B7" s="180">
        <v>-118.2</v>
      </c>
      <c r="C7" s="180">
        <v>-2524.3000000000002</v>
      </c>
      <c r="D7" s="180">
        <f t="shared" si="0"/>
        <v>-2642.5</v>
      </c>
    </row>
    <row r="8" spans="1:4" x14ac:dyDescent="0.25">
      <c r="A8" s="106" t="s">
        <v>137</v>
      </c>
      <c r="B8" s="180">
        <v>-381.8</v>
      </c>
      <c r="C8" s="180">
        <v>-316.5</v>
      </c>
      <c r="D8" s="180">
        <f t="shared" si="0"/>
        <v>-698.3</v>
      </c>
    </row>
    <row r="9" spans="1:4" x14ac:dyDescent="0.25">
      <c r="A9" s="106" t="s">
        <v>138</v>
      </c>
      <c r="B9" s="180">
        <v>-455.1</v>
      </c>
      <c r="C9" s="180">
        <v>-13.7</v>
      </c>
      <c r="D9" s="180">
        <f t="shared" si="0"/>
        <v>-468.8</v>
      </c>
    </row>
    <row r="10" spans="1:4" x14ac:dyDescent="0.25">
      <c r="A10" s="106" t="s">
        <v>139</v>
      </c>
      <c r="B10" s="180">
        <v>-242.7</v>
      </c>
      <c r="C10" s="180">
        <v>-91.1</v>
      </c>
      <c r="D10" s="180">
        <f t="shared" si="0"/>
        <v>-333.79999999999995</v>
      </c>
    </row>
    <row r="11" spans="1:4" x14ac:dyDescent="0.25">
      <c r="A11" s="106" t="s">
        <v>140</v>
      </c>
      <c r="B11" s="180">
        <v>-493.3</v>
      </c>
      <c r="C11" s="180">
        <v>-3.5</v>
      </c>
      <c r="D11" s="180">
        <f t="shared" si="0"/>
        <v>-496.8</v>
      </c>
    </row>
    <row r="12" spans="1:4" x14ac:dyDescent="0.25">
      <c r="A12" s="106" t="s">
        <v>135</v>
      </c>
      <c r="B12" s="180">
        <v>-1874.3</v>
      </c>
      <c r="C12" s="180">
        <v>-51</v>
      </c>
      <c r="D12" s="180">
        <f t="shared" si="0"/>
        <v>-1925.3</v>
      </c>
    </row>
    <row r="13" spans="1:4" x14ac:dyDescent="0.25">
      <c r="A13" s="4" t="s">
        <v>82</v>
      </c>
      <c r="B13" s="133">
        <f>SUM(B3:B12)</f>
        <v>-24489</v>
      </c>
      <c r="C13" s="133">
        <f>SUM(C3:C12)</f>
        <v>-4423.4000000000005</v>
      </c>
      <c r="D13" s="133">
        <f>SUM(D3:D12)</f>
        <v>-28912.399999999998</v>
      </c>
    </row>
    <row r="14" spans="1:4" ht="6" customHeight="1" x14ac:dyDescent="0.25">
      <c r="A14" s="115"/>
      <c r="B14" s="123"/>
      <c r="C14" s="123"/>
      <c r="D14" s="123"/>
    </row>
    <row r="15" spans="1:4" x14ac:dyDescent="0.25">
      <c r="B15" s="12"/>
      <c r="C15" s="51"/>
    </row>
    <row r="16" spans="1:4" x14ac:dyDescent="0.25">
      <c r="B16" s="12"/>
      <c r="C16" s="51"/>
    </row>
    <row r="17" spans="2:3" x14ac:dyDescent="0.25">
      <c r="B17" s="12"/>
      <c r="C17" s="51"/>
    </row>
    <row r="18" spans="2:3" x14ac:dyDescent="0.25">
      <c r="B18" s="12"/>
      <c r="C18" s="51"/>
    </row>
    <row r="19" spans="2:3" x14ac:dyDescent="0.25">
      <c r="B19" s="12"/>
      <c r="C19" s="51"/>
    </row>
    <row r="20" spans="2:3" x14ac:dyDescent="0.25">
      <c r="B20" s="12"/>
      <c r="C20" s="51"/>
    </row>
    <row r="21" spans="2:3" x14ac:dyDescent="0.25">
      <c r="B21" s="12"/>
      <c r="C21" s="51"/>
    </row>
    <row r="22" spans="2:3" x14ac:dyDescent="0.25">
      <c r="B22" s="12"/>
      <c r="C22" s="51"/>
    </row>
    <row r="23" spans="2:3" x14ac:dyDescent="0.25">
      <c r="B23" s="12"/>
      <c r="C23" s="51"/>
    </row>
    <row r="24" spans="2:3" x14ac:dyDescent="0.25">
      <c r="B24" s="12"/>
      <c r="C24" s="51"/>
    </row>
    <row r="25" spans="2:3" x14ac:dyDescent="0.25">
      <c r="B25" s="12"/>
      <c r="C25" s="51"/>
    </row>
    <row r="26" spans="2:3" x14ac:dyDescent="0.25">
      <c r="B26" s="12"/>
      <c r="C26" s="51"/>
    </row>
    <row r="27" spans="2:3" x14ac:dyDescent="0.25">
      <c r="B27" s="12"/>
      <c r="C27" s="51"/>
    </row>
    <row r="28" spans="2:3" x14ac:dyDescent="0.25">
      <c r="B28" s="12"/>
      <c r="C28" s="51"/>
    </row>
    <row r="29" spans="2:3" x14ac:dyDescent="0.25">
      <c r="B29" s="12"/>
      <c r="C29" s="51"/>
    </row>
    <row r="30" spans="2:3" x14ac:dyDescent="0.25">
      <c r="B30" s="12"/>
      <c r="C30" s="51"/>
    </row>
    <row r="31" spans="2:3" x14ac:dyDescent="0.25">
      <c r="B31" s="12"/>
      <c r="C31" s="51"/>
    </row>
    <row r="32" spans="2:3" x14ac:dyDescent="0.25">
      <c r="B32" s="12"/>
      <c r="C32" s="51"/>
    </row>
    <row r="33" spans="1:6" x14ac:dyDescent="0.25">
      <c r="B33" s="12"/>
      <c r="C33" s="51"/>
    </row>
    <row r="34" spans="1:6" x14ac:dyDescent="0.25">
      <c r="B34" s="12"/>
      <c r="C34" s="51"/>
    </row>
    <row r="35" spans="1:6" x14ac:dyDescent="0.25">
      <c r="B35" s="12"/>
      <c r="C35" s="51"/>
    </row>
    <row r="36" spans="1:6" x14ac:dyDescent="0.25">
      <c r="B36" s="12"/>
      <c r="C36" s="51"/>
    </row>
    <row r="37" spans="1:6" x14ac:dyDescent="0.25">
      <c r="B37" s="12"/>
      <c r="C37" s="51"/>
    </row>
    <row r="38" spans="1:6" s="12" customFormat="1" x14ac:dyDescent="0.25">
      <c r="A38" s="52"/>
      <c r="B38" s="52"/>
      <c r="C38" s="52"/>
    </row>
    <row r="39" spans="1:6" ht="1.5" customHeight="1" x14ac:dyDescent="0.25"/>
    <row r="40" spans="1:6" ht="19.5" customHeight="1" x14ac:dyDescent="0.25">
      <c r="B40" s="12"/>
    </row>
    <row r="41" spans="1:6" x14ac:dyDescent="0.25">
      <c r="B41" s="51"/>
    </row>
    <row r="42" spans="1:6" x14ac:dyDescent="0.25">
      <c r="E42" s="51"/>
    </row>
    <row r="44" spans="1:6" x14ac:dyDescent="0.25">
      <c r="B44" s="12"/>
    </row>
    <row r="45" spans="1:6" x14ac:dyDescent="0.25">
      <c r="B45" s="77"/>
      <c r="D45" s="77"/>
      <c r="E45" s="77"/>
      <c r="F45" s="10"/>
    </row>
    <row r="46" spans="1:6" s="12" customFormat="1" x14ac:dyDescent="0.25"/>
    <row r="47" spans="1:6" ht="3.9" customHeight="1" x14ac:dyDescent="0.25"/>
    <row r="48" spans="1:6" ht="26.25" customHeight="1" x14ac:dyDescent="0.25"/>
    <row r="49" spans="3:7" s="76" customFormat="1" ht="22.95" customHeight="1" x14ac:dyDescent="0.25">
      <c r="C49" s="102"/>
      <c r="D49" s="102"/>
      <c r="E49" s="102"/>
      <c r="F49" s="102"/>
      <c r="G49" s="102"/>
    </row>
    <row r="50" spans="3:7" ht="24" customHeight="1" x14ac:dyDescent="0.25">
      <c r="C50" s="102"/>
      <c r="D50" s="102"/>
      <c r="E50" s="102"/>
      <c r="F50" s="102"/>
      <c r="G50" s="102"/>
    </row>
    <row r="51" spans="3:7" ht="14.25" customHeight="1" x14ac:dyDescent="0.25"/>
  </sheetData>
  <mergeCells count="2">
    <mergeCell ref="C49:G49"/>
    <mergeCell ref="C50:G5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5A197-DA46-4DA3-9F5C-268AD2F92D31}">
  <sheetPr codeName="Sheet13"/>
  <dimension ref="A1:H56"/>
  <sheetViews>
    <sheetView topLeftCell="A13" workbookViewId="0">
      <selection activeCell="K17" sqref="K17"/>
    </sheetView>
  </sheetViews>
  <sheetFormatPr defaultColWidth="9.109375" defaultRowHeight="12" x14ac:dyDescent="0.25"/>
  <cols>
    <col min="1" max="1" width="46.88671875" style="5" customWidth="1"/>
    <col min="2" max="3" width="12" style="5" customWidth="1"/>
    <col min="4" max="4" width="12.21875" style="5" customWidth="1"/>
    <col min="5" max="5" width="7.88671875" style="5" bestFit="1" customWidth="1"/>
    <col min="6" max="7" width="9.109375" style="5"/>
    <col min="8" max="8" width="44.44140625" style="5" bestFit="1" customWidth="1"/>
    <col min="9" max="16384" width="9.109375" style="5"/>
  </cols>
  <sheetData>
    <row r="1" spans="1:5" ht="25.8" x14ac:dyDescent="0.25">
      <c r="A1" s="113" t="s">
        <v>39</v>
      </c>
      <c r="B1" s="114" t="s">
        <v>367</v>
      </c>
      <c r="C1" s="114" t="s">
        <v>418</v>
      </c>
      <c r="D1" s="114" t="s">
        <v>235</v>
      </c>
      <c r="E1" s="114" t="s">
        <v>236</v>
      </c>
    </row>
    <row r="2" spans="1:5" ht="5.4" customHeight="1" x14ac:dyDescent="0.25">
      <c r="A2" s="115"/>
      <c r="B2" s="115"/>
      <c r="C2" s="115"/>
      <c r="D2" s="115"/>
      <c r="E2" s="115"/>
    </row>
    <row r="3" spans="1:5" x14ac:dyDescent="0.25">
      <c r="A3" s="106" t="s">
        <v>219</v>
      </c>
      <c r="B3" s="107">
        <v>6771.8</v>
      </c>
      <c r="C3" s="107">
        <v>6511.5</v>
      </c>
      <c r="D3" s="107">
        <f>C3-B3</f>
        <v>-260.30000000000018</v>
      </c>
      <c r="E3" s="108">
        <f>D3/B3*100</f>
        <v>-3.8438819811571543</v>
      </c>
    </row>
    <row r="4" spans="1:5" x14ac:dyDescent="0.25">
      <c r="A4" s="106" t="s">
        <v>220</v>
      </c>
      <c r="B4" s="107">
        <v>4044.8</v>
      </c>
      <c r="C4" s="107">
        <v>4034.2</v>
      </c>
      <c r="D4" s="107">
        <f t="shared" ref="D4:D36" si="0">C4-B4</f>
        <v>-10.600000000000364</v>
      </c>
      <c r="E4" s="108">
        <f t="shared" ref="E4:E36" si="1">D4/B4*100</f>
        <v>-0.26206487341773049</v>
      </c>
    </row>
    <row r="5" spans="1:5" x14ac:dyDescent="0.25">
      <c r="A5" s="106" t="s">
        <v>206</v>
      </c>
      <c r="B5" s="107">
        <v>2781.5</v>
      </c>
      <c r="C5" s="107">
        <v>2655.6</v>
      </c>
      <c r="D5" s="107">
        <f t="shared" si="0"/>
        <v>-125.90000000000009</v>
      </c>
      <c r="E5" s="108">
        <f t="shared" si="1"/>
        <v>-4.5263347114866113</v>
      </c>
    </row>
    <row r="6" spans="1:5" x14ac:dyDescent="0.25">
      <c r="A6" s="106" t="s">
        <v>176</v>
      </c>
      <c r="B6" s="107">
        <v>15840.7</v>
      </c>
      <c r="C6" s="107">
        <v>18495.2</v>
      </c>
      <c r="D6" s="107">
        <f t="shared" si="0"/>
        <v>2654.5</v>
      </c>
      <c r="E6" s="108">
        <f t="shared" si="1"/>
        <v>16.757466526100487</v>
      </c>
    </row>
    <row r="7" spans="1:5" x14ac:dyDescent="0.25">
      <c r="A7" s="106" t="s">
        <v>178</v>
      </c>
      <c r="B7" s="107">
        <v>29443.599999999999</v>
      </c>
      <c r="C7" s="107">
        <v>29706.2</v>
      </c>
      <c r="D7" s="107">
        <f t="shared" si="0"/>
        <v>262.60000000000218</v>
      </c>
      <c r="E7" s="108">
        <f t="shared" si="1"/>
        <v>0.89187463489519692</v>
      </c>
    </row>
    <row r="8" spans="1:5" x14ac:dyDescent="0.25">
      <c r="A8" s="106" t="s">
        <v>221</v>
      </c>
      <c r="B8" s="107">
        <v>3468.6</v>
      </c>
      <c r="C8" s="107">
        <v>3134.7</v>
      </c>
      <c r="D8" s="107">
        <f t="shared" si="0"/>
        <v>-333.90000000000009</v>
      </c>
      <c r="E8" s="108">
        <f t="shared" si="1"/>
        <v>-9.626362221069023</v>
      </c>
    </row>
    <row r="9" spans="1:5" x14ac:dyDescent="0.25">
      <c r="A9" s="106" t="s">
        <v>180</v>
      </c>
      <c r="B9" s="107">
        <v>32946.199999999997</v>
      </c>
      <c r="C9" s="107">
        <v>37552.9</v>
      </c>
      <c r="D9" s="107">
        <f t="shared" si="0"/>
        <v>4606.7000000000044</v>
      </c>
      <c r="E9" s="108">
        <f t="shared" si="1"/>
        <v>13.98249266986786</v>
      </c>
    </row>
    <row r="10" spans="1:5" x14ac:dyDescent="0.25">
      <c r="A10" s="106" t="s">
        <v>182</v>
      </c>
      <c r="B10" s="107">
        <v>3114.4</v>
      </c>
      <c r="C10" s="107">
        <v>4369.7</v>
      </c>
      <c r="D10" s="107">
        <f t="shared" si="0"/>
        <v>1255.2999999999997</v>
      </c>
      <c r="E10" s="108">
        <f t="shared" si="1"/>
        <v>40.30631903416387</v>
      </c>
    </row>
    <row r="11" spans="1:5" x14ac:dyDescent="0.25">
      <c r="A11" s="106" t="s">
        <v>184</v>
      </c>
      <c r="B11" s="107">
        <v>40400.9</v>
      </c>
      <c r="C11" s="107">
        <v>41063.199999999997</v>
      </c>
      <c r="D11" s="107">
        <f t="shared" si="0"/>
        <v>662.29999999999563</v>
      </c>
      <c r="E11" s="108">
        <f t="shared" si="1"/>
        <v>1.6393199161404712</v>
      </c>
    </row>
    <row r="12" spans="1:5" x14ac:dyDescent="0.25">
      <c r="A12" s="106" t="s">
        <v>207</v>
      </c>
      <c r="B12" s="107">
        <v>26423.7</v>
      </c>
      <c r="C12" s="107">
        <v>26812.7</v>
      </c>
      <c r="D12" s="107">
        <f t="shared" si="0"/>
        <v>389</v>
      </c>
      <c r="E12" s="108">
        <f t="shared" si="1"/>
        <v>1.4721632473877617</v>
      </c>
    </row>
    <row r="13" spans="1:5" x14ac:dyDescent="0.25">
      <c r="A13" s="106" t="s">
        <v>186</v>
      </c>
      <c r="B13" s="107">
        <v>56686.400000000001</v>
      </c>
      <c r="C13" s="107">
        <v>64615.199999999997</v>
      </c>
      <c r="D13" s="107">
        <f t="shared" si="0"/>
        <v>7928.7999999999956</v>
      </c>
      <c r="E13" s="108">
        <f t="shared" si="1"/>
        <v>13.987129187953363</v>
      </c>
    </row>
    <row r="14" spans="1:5" x14ac:dyDescent="0.25">
      <c r="A14" s="106" t="s">
        <v>187</v>
      </c>
      <c r="B14" s="107">
        <v>23390.3</v>
      </c>
      <c r="C14" s="107">
        <v>23405.1</v>
      </c>
      <c r="D14" s="107">
        <f t="shared" si="0"/>
        <v>14.799999999999272</v>
      </c>
      <c r="E14" s="108">
        <f t="shared" si="1"/>
        <v>6.3274092251913286E-2</v>
      </c>
    </row>
    <row r="15" spans="1:5" x14ac:dyDescent="0.25">
      <c r="A15" s="106" t="s">
        <v>189</v>
      </c>
      <c r="B15" s="107">
        <v>7752</v>
      </c>
      <c r="C15" s="107">
        <v>7902.3</v>
      </c>
      <c r="D15" s="107">
        <f t="shared" si="0"/>
        <v>150.30000000000018</v>
      </c>
      <c r="E15" s="108">
        <f t="shared" si="1"/>
        <v>1.9388544891640891</v>
      </c>
    </row>
    <row r="16" spans="1:5" x14ac:dyDescent="0.25">
      <c r="A16" s="106" t="s">
        <v>190</v>
      </c>
      <c r="B16" s="107">
        <v>2167.9</v>
      </c>
      <c r="C16" s="107">
        <v>2381.6</v>
      </c>
      <c r="D16" s="107">
        <f t="shared" si="0"/>
        <v>213.69999999999982</v>
      </c>
      <c r="E16" s="108">
        <f t="shared" si="1"/>
        <v>9.8574657502652254</v>
      </c>
    </row>
    <row r="17" spans="1:5" x14ac:dyDescent="0.25">
      <c r="A17" s="106" t="s">
        <v>208</v>
      </c>
      <c r="B17" s="107">
        <v>14670.5</v>
      </c>
      <c r="C17" s="107">
        <v>14260.3</v>
      </c>
      <c r="D17" s="107">
        <f t="shared" si="0"/>
        <v>-410.20000000000073</v>
      </c>
      <c r="E17" s="108">
        <f t="shared" si="1"/>
        <v>-2.7960873862513256</v>
      </c>
    </row>
    <row r="18" spans="1:5" x14ac:dyDescent="0.25">
      <c r="A18" s="106" t="s">
        <v>222</v>
      </c>
      <c r="B18" s="107">
        <v>3969.4</v>
      </c>
      <c r="C18" s="107">
        <v>4148.8</v>
      </c>
      <c r="D18" s="107">
        <f t="shared" si="0"/>
        <v>179.40000000000009</v>
      </c>
      <c r="E18" s="108">
        <f t="shared" si="1"/>
        <v>4.519574746813122</v>
      </c>
    </row>
    <row r="19" spans="1:5" x14ac:dyDescent="0.25">
      <c r="A19" s="106" t="s">
        <v>210</v>
      </c>
      <c r="B19" s="107">
        <v>33647.4</v>
      </c>
      <c r="C19" s="107">
        <v>36428.6</v>
      </c>
      <c r="D19" s="107">
        <f t="shared" si="0"/>
        <v>2781.1999999999971</v>
      </c>
      <c r="E19" s="108">
        <f t="shared" si="1"/>
        <v>8.2657203825555534</v>
      </c>
    </row>
    <row r="20" spans="1:5" x14ac:dyDescent="0.25">
      <c r="A20" s="106" t="s">
        <v>192</v>
      </c>
      <c r="B20" s="107">
        <v>21822.1</v>
      </c>
      <c r="C20" s="107">
        <v>23155.5</v>
      </c>
      <c r="D20" s="107">
        <f t="shared" si="0"/>
        <v>1333.4000000000015</v>
      </c>
      <c r="E20" s="108">
        <f t="shared" si="1"/>
        <v>6.1103193551491453</v>
      </c>
    </row>
    <row r="21" spans="1:5" x14ac:dyDescent="0.25">
      <c r="A21" s="106" t="s">
        <v>193</v>
      </c>
      <c r="B21" s="107">
        <v>6945.6</v>
      </c>
      <c r="C21" s="107">
        <v>7282.3</v>
      </c>
      <c r="D21" s="107">
        <f t="shared" si="0"/>
        <v>336.69999999999982</v>
      </c>
      <c r="E21" s="108">
        <f t="shared" si="1"/>
        <v>4.8476733471550304</v>
      </c>
    </row>
    <row r="22" spans="1:5" x14ac:dyDescent="0.25">
      <c r="A22" s="106" t="s">
        <v>194</v>
      </c>
      <c r="B22" s="107">
        <v>45676</v>
      </c>
      <c r="C22" s="107">
        <v>46316.7</v>
      </c>
      <c r="D22" s="107">
        <f t="shared" si="0"/>
        <v>640.69999999999709</v>
      </c>
      <c r="E22" s="108">
        <f t="shared" si="1"/>
        <v>1.4027060162886353</v>
      </c>
    </row>
    <row r="23" spans="1:5" x14ac:dyDescent="0.25">
      <c r="A23" s="106" t="s">
        <v>196</v>
      </c>
      <c r="B23" s="107">
        <v>65403.3</v>
      </c>
      <c r="C23" s="107">
        <v>66586.3</v>
      </c>
      <c r="D23" s="107">
        <f t="shared" si="0"/>
        <v>1183</v>
      </c>
      <c r="E23" s="108">
        <f t="shared" si="1"/>
        <v>1.8087772329530774</v>
      </c>
    </row>
    <row r="24" spans="1:5" x14ac:dyDescent="0.25">
      <c r="A24" s="106" t="s">
        <v>223</v>
      </c>
      <c r="B24" s="107">
        <v>5700.9</v>
      </c>
      <c r="C24" s="107">
        <v>6462.1</v>
      </c>
      <c r="D24" s="107">
        <f t="shared" si="0"/>
        <v>761.20000000000073</v>
      </c>
      <c r="E24" s="108">
        <f t="shared" si="1"/>
        <v>13.352277710536947</v>
      </c>
    </row>
    <row r="25" spans="1:5" x14ac:dyDescent="0.25">
      <c r="A25" s="106" t="s">
        <v>197</v>
      </c>
      <c r="B25" s="107">
        <v>160993.4</v>
      </c>
      <c r="C25" s="107">
        <v>166735.70000000001</v>
      </c>
      <c r="D25" s="107">
        <f t="shared" si="0"/>
        <v>5742.3000000000175</v>
      </c>
      <c r="E25" s="108">
        <f t="shared" si="1"/>
        <v>3.5667921790582828</v>
      </c>
    </row>
    <row r="26" spans="1:5" x14ac:dyDescent="0.25">
      <c r="A26" s="106" t="s">
        <v>199</v>
      </c>
      <c r="B26" s="107">
        <v>89048.3</v>
      </c>
      <c r="C26" s="107">
        <v>91319.1</v>
      </c>
      <c r="D26" s="107">
        <f t="shared" si="0"/>
        <v>2270.8000000000029</v>
      </c>
      <c r="E26" s="108">
        <f t="shared" si="1"/>
        <v>2.5500767560975368</v>
      </c>
    </row>
    <row r="27" spans="1:5" x14ac:dyDescent="0.25">
      <c r="A27" s="106" t="s">
        <v>200</v>
      </c>
      <c r="B27" s="107">
        <v>79851.100000000006</v>
      </c>
      <c r="C27" s="107">
        <v>81154.899999999994</v>
      </c>
      <c r="D27" s="107">
        <f t="shared" si="0"/>
        <v>1303.7999999999884</v>
      </c>
      <c r="E27" s="108">
        <f t="shared" si="1"/>
        <v>1.6327890285794289</v>
      </c>
    </row>
    <row r="28" spans="1:5" x14ac:dyDescent="0.25">
      <c r="A28" s="106" t="s">
        <v>224</v>
      </c>
      <c r="B28" s="107">
        <v>41831</v>
      </c>
      <c r="C28" s="107">
        <v>43167.8</v>
      </c>
      <c r="D28" s="107">
        <f t="shared" si="0"/>
        <v>1336.8000000000029</v>
      </c>
      <c r="E28" s="108">
        <f t="shared" si="1"/>
        <v>3.1957160957184936</v>
      </c>
    </row>
    <row r="29" spans="1:5" x14ac:dyDescent="0.25">
      <c r="A29" s="106" t="s">
        <v>225</v>
      </c>
      <c r="B29" s="107">
        <v>107782.7</v>
      </c>
      <c r="C29" s="107">
        <v>106001.60000000001</v>
      </c>
      <c r="D29" s="107">
        <f t="shared" si="0"/>
        <v>-1781.0999999999913</v>
      </c>
      <c r="E29" s="108">
        <f t="shared" si="1"/>
        <v>-1.6524915408502396</v>
      </c>
    </row>
    <row r="30" spans="1:5" x14ac:dyDescent="0.25">
      <c r="A30" s="106" t="s">
        <v>226</v>
      </c>
      <c r="B30" s="107">
        <v>117862.5</v>
      </c>
      <c r="C30" s="107">
        <v>116534.5</v>
      </c>
      <c r="D30" s="107">
        <f t="shared" si="0"/>
        <v>-1328</v>
      </c>
      <c r="E30" s="108">
        <f t="shared" si="1"/>
        <v>-1.1267366634849931</v>
      </c>
    </row>
    <row r="31" spans="1:5" x14ac:dyDescent="0.25">
      <c r="A31" s="106" t="s">
        <v>201</v>
      </c>
      <c r="B31" s="107">
        <v>63115.1</v>
      </c>
      <c r="C31" s="107">
        <v>73655.399999999994</v>
      </c>
      <c r="D31" s="107">
        <f t="shared" si="0"/>
        <v>10540.299999999996</v>
      </c>
      <c r="E31" s="108">
        <f t="shared" si="1"/>
        <v>16.700124059060347</v>
      </c>
    </row>
    <row r="32" spans="1:5" x14ac:dyDescent="0.25">
      <c r="A32" s="106" t="s">
        <v>212</v>
      </c>
      <c r="B32" s="107">
        <v>10522.1</v>
      </c>
      <c r="C32" s="107">
        <v>8675.2000000000007</v>
      </c>
      <c r="D32" s="107">
        <f t="shared" si="0"/>
        <v>-1846.8999999999996</v>
      </c>
      <c r="E32" s="108">
        <f t="shared" si="1"/>
        <v>-17.552579808213185</v>
      </c>
    </row>
    <row r="33" spans="1:5" x14ac:dyDescent="0.25">
      <c r="A33" s="106" t="s">
        <v>227</v>
      </c>
      <c r="B33" s="107">
        <v>24532.400000000001</v>
      </c>
      <c r="C33" s="107">
        <v>26586.5</v>
      </c>
      <c r="D33" s="107">
        <f t="shared" si="0"/>
        <v>2054.0999999999985</v>
      </c>
      <c r="E33" s="108">
        <f t="shared" si="1"/>
        <v>8.3730087557678754</v>
      </c>
    </row>
    <row r="34" spans="1:5" x14ac:dyDescent="0.25">
      <c r="A34" s="106" t="s">
        <v>213</v>
      </c>
      <c r="B34" s="107">
        <v>11929.4</v>
      </c>
      <c r="C34" s="107">
        <v>11619.3</v>
      </c>
      <c r="D34" s="107">
        <f t="shared" si="0"/>
        <v>-310.10000000000036</v>
      </c>
      <c r="E34" s="108">
        <f t="shared" si="1"/>
        <v>-2.599460157258541</v>
      </c>
    </row>
    <row r="35" spans="1:5" x14ac:dyDescent="0.25">
      <c r="A35" s="106" t="s">
        <v>229</v>
      </c>
      <c r="B35" s="107">
        <v>46225.8</v>
      </c>
      <c r="C35" s="107">
        <v>28893</v>
      </c>
      <c r="D35" s="107">
        <f t="shared" si="0"/>
        <v>-17332.800000000003</v>
      </c>
      <c r="E35" s="108">
        <f t="shared" si="1"/>
        <v>-37.49594382357904</v>
      </c>
    </row>
    <row r="36" spans="1:5" x14ac:dyDescent="0.25">
      <c r="A36" s="106" t="s">
        <v>202</v>
      </c>
      <c r="B36" s="107">
        <v>13106.8</v>
      </c>
      <c r="C36" s="107">
        <v>15010.3</v>
      </c>
      <c r="D36" s="107">
        <f t="shared" si="0"/>
        <v>1903.5</v>
      </c>
      <c r="E36" s="108">
        <f t="shared" si="1"/>
        <v>14.522995696890165</v>
      </c>
    </row>
    <row r="37" spans="1:5" x14ac:dyDescent="0.25">
      <c r="A37" s="4" t="s">
        <v>419</v>
      </c>
      <c r="B37" s="142">
        <f>SUM(B3:B36)</f>
        <v>1219868.6000000001</v>
      </c>
      <c r="C37" s="142">
        <f>SUM(C3:C36)</f>
        <v>1246633.9999999998</v>
      </c>
      <c r="D37" s="142">
        <f>C37-B37</f>
        <v>26765.399999999674</v>
      </c>
      <c r="E37" s="156">
        <f>D37/B37*100</f>
        <v>2.1941215635847722</v>
      </c>
    </row>
    <row r="38" spans="1:5" ht="4.2" customHeight="1" x14ac:dyDescent="0.25">
      <c r="A38" s="115"/>
      <c r="B38" s="115"/>
      <c r="C38" s="115"/>
      <c r="D38" s="115"/>
      <c r="E38" s="115"/>
    </row>
    <row r="39" spans="1:5" s="12" customFormat="1" x14ac:dyDescent="0.25">
      <c r="A39" s="106" t="s">
        <v>230</v>
      </c>
      <c r="B39" s="107">
        <v>171926.6</v>
      </c>
      <c r="C39" s="107">
        <v>152688.9</v>
      </c>
      <c r="D39" s="107">
        <f>C39-B39</f>
        <v>-19237.700000000012</v>
      </c>
      <c r="E39" s="108">
        <f>D39/B39*100</f>
        <v>-11.189484349716688</v>
      </c>
    </row>
    <row r="40" spans="1:5" x14ac:dyDescent="0.25">
      <c r="A40" s="106" t="s">
        <v>231</v>
      </c>
      <c r="B40" s="107">
        <f>+B42-B37-B39-B41</f>
        <v>-101618.76465004674</v>
      </c>
      <c r="C40" s="107">
        <f>+C42-C37-C39-C41</f>
        <v>-80965.562693325468</v>
      </c>
      <c r="D40" s="107">
        <f>C40-B40</f>
        <v>20653.20195672127</v>
      </c>
      <c r="E40" s="108">
        <f t="shared" ref="E40:E45" si="2">D40/B40*100</f>
        <v>-20.324200975918643</v>
      </c>
    </row>
    <row r="41" spans="1:5" ht="14.25" customHeight="1" x14ac:dyDescent="0.25">
      <c r="A41" s="106" t="s">
        <v>420</v>
      </c>
      <c r="B41" s="188">
        <v>0</v>
      </c>
      <c r="C41" s="107">
        <v>54405.7</v>
      </c>
      <c r="D41" s="188">
        <v>0</v>
      </c>
      <c r="E41" s="188">
        <v>0</v>
      </c>
    </row>
    <row r="42" spans="1:5" x14ac:dyDescent="0.25">
      <c r="A42" s="4" t="s">
        <v>232</v>
      </c>
      <c r="B42" s="142">
        <f>+B45-B43-B44</f>
        <v>1290176.4353499534</v>
      </c>
      <c r="C42" s="142">
        <f>+C45-C43-C44</f>
        <v>1372763.0373066743</v>
      </c>
      <c r="D42" s="142">
        <f>C42-B42</f>
        <v>82586.60195672093</v>
      </c>
      <c r="E42" s="156">
        <f t="shared" si="2"/>
        <v>6.4011866667150654</v>
      </c>
    </row>
    <row r="43" spans="1:5" x14ac:dyDescent="0.25">
      <c r="A43" s="106" t="s">
        <v>8</v>
      </c>
      <c r="B43" s="107">
        <v>99107.199999999997</v>
      </c>
      <c r="C43" s="107">
        <v>98095.6</v>
      </c>
      <c r="D43" s="107">
        <f>C43-B43</f>
        <v>-1011.5999999999913</v>
      </c>
      <c r="E43" s="108">
        <f t="shared" si="2"/>
        <v>-1.0207129249943407</v>
      </c>
    </row>
    <row r="44" spans="1:5" x14ac:dyDescent="0.25">
      <c r="A44" s="106" t="s">
        <v>237</v>
      </c>
      <c r="B44" s="107">
        <v>18454</v>
      </c>
      <c r="C44" s="107">
        <v>18554</v>
      </c>
      <c r="D44" s="107">
        <f>C44-B44</f>
        <v>100</v>
      </c>
      <c r="E44" s="108">
        <f t="shared" si="2"/>
        <v>0.54188793757450959</v>
      </c>
    </row>
    <row r="45" spans="1:5" x14ac:dyDescent="0.25">
      <c r="A45" s="4" t="s">
        <v>234</v>
      </c>
      <c r="B45" s="142">
        <v>1407737.6353499533</v>
      </c>
      <c r="C45" s="142">
        <v>1489412.6373066744</v>
      </c>
      <c r="D45" s="142">
        <f>C45-B45</f>
        <v>81675.001956721069</v>
      </c>
      <c r="E45" s="156">
        <f t="shared" si="2"/>
        <v>5.801862499500289</v>
      </c>
    </row>
    <row r="46" spans="1:5" ht="4.2" customHeight="1" x14ac:dyDescent="0.25">
      <c r="A46" s="115"/>
      <c r="B46" s="115"/>
      <c r="C46" s="115"/>
      <c r="D46" s="115"/>
      <c r="E46" s="115"/>
    </row>
    <row r="47" spans="1:5" x14ac:dyDescent="0.25">
      <c r="A47" s="189" t="s">
        <v>421</v>
      </c>
      <c r="B47" s="189"/>
      <c r="C47" s="189"/>
      <c r="D47" s="189"/>
      <c r="E47" s="189"/>
    </row>
    <row r="48" spans="1:5" s="12" customFormat="1" x14ac:dyDescent="0.25">
      <c r="A48" s="189" t="s">
        <v>238</v>
      </c>
      <c r="B48" s="189"/>
      <c r="C48" s="189"/>
      <c r="D48" s="189"/>
      <c r="E48" s="189"/>
    </row>
    <row r="49" spans="1:8" x14ac:dyDescent="0.25">
      <c r="A49" s="189" t="s">
        <v>422</v>
      </c>
      <c r="B49" s="189"/>
      <c r="C49" s="189"/>
      <c r="D49" s="189"/>
      <c r="E49" s="189"/>
    </row>
    <row r="50" spans="1:8" ht="12" customHeight="1" x14ac:dyDescent="0.25">
      <c r="A50" s="189" t="s">
        <v>239</v>
      </c>
      <c r="B50" s="189"/>
      <c r="C50" s="189"/>
      <c r="D50" s="189"/>
      <c r="E50" s="189"/>
    </row>
    <row r="51" spans="1:8" ht="21.75" customHeight="1" x14ac:dyDescent="0.25"/>
    <row r="52" spans="1:8" ht="21.75" customHeight="1" x14ac:dyDescent="0.25"/>
    <row r="53" spans="1:8" ht="21" customHeight="1" x14ac:dyDescent="0.25">
      <c r="D53" s="78"/>
    </row>
    <row r="54" spans="1:8" x14ac:dyDescent="0.25">
      <c r="C54" s="10"/>
    </row>
    <row r="55" spans="1:8" x14ac:dyDescent="0.25">
      <c r="C55" s="10"/>
    </row>
    <row r="56" spans="1:8" x14ac:dyDescent="0.25">
      <c r="H56" s="10"/>
    </row>
  </sheetData>
  <mergeCells count="4">
    <mergeCell ref="A47:E47"/>
    <mergeCell ref="A48:E48"/>
    <mergeCell ref="A49:E49"/>
    <mergeCell ref="A50:E5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E31B-36EE-446A-9F28-4308CF95C33A}">
  <sheetPr codeName="Sheet14"/>
  <dimension ref="A1:E53"/>
  <sheetViews>
    <sheetView topLeftCell="A13" workbookViewId="0">
      <selection activeCell="J61" sqref="J61"/>
    </sheetView>
  </sheetViews>
  <sheetFormatPr defaultColWidth="9.109375" defaultRowHeight="13.8" x14ac:dyDescent="0.3"/>
  <cols>
    <col min="1" max="1" width="64.77734375" style="27" customWidth="1"/>
    <col min="2" max="2" width="11.77734375" style="27" customWidth="1"/>
    <col min="3" max="3" width="10.21875" style="27" customWidth="1"/>
    <col min="4" max="16384" width="9.109375" style="27"/>
  </cols>
  <sheetData>
    <row r="1" spans="1:5" ht="48.6" x14ac:dyDescent="0.3">
      <c r="A1" s="113" t="s">
        <v>39</v>
      </c>
      <c r="B1" s="114" t="s">
        <v>423</v>
      </c>
      <c r="C1" s="114" t="s">
        <v>424</v>
      </c>
      <c r="D1" s="114" t="s">
        <v>217</v>
      </c>
      <c r="E1" s="114" t="s">
        <v>218</v>
      </c>
    </row>
    <row r="2" spans="1:5" x14ac:dyDescent="0.3">
      <c r="A2" s="115"/>
      <c r="B2" s="115"/>
      <c r="C2" s="115"/>
      <c r="D2" s="115"/>
      <c r="E2" s="115"/>
    </row>
    <row r="3" spans="1:5" x14ac:dyDescent="0.3">
      <c r="A3" s="106" t="s">
        <v>219</v>
      </c>
      <c r="B3" s="107">
        <v>6150.1</v>
      </c>
      <c r="C3" s="107">
        <v>6511.5</v>
      </c>
      <c r="D3" s="107">
        <f>+C3-B3</f>
        <v>361.39999999999964</v>
      </c>
      <c r="E3" s="108">
        <f>+((C3/B3)-1)*100</f>
        <v>5.8763272141916234</v>
      </c>
    </row>
    <row r="4" spans="1:5" x14ac:dyDescent="0.3">
      <c r="A4" s="106" t="s">
        <v>220</v>
      </c>
      <c r="B4" s="107">
        <v>4044.7999999999997</v>
      </c>
      <c r="C4" s="107">
        <v>4034.2</v>
      </c>
      <c r="D4" s="107">
        <f t="shared" ref="D4:D37" si="0">+C4-B4</f>
        <v>-10.599999999999909</v>
      </c>
      <c r="E4" s="108">
        <f t="shared" ref="E4:E40" si="1">+((C4/B4)-1)*100</f>
        <v>-0.26206487341772222</v>
      </c>
    </row>
    <row r="5" spans="1:5" x14ac:dyDescent="0.3">
      <c r="A5" s="106" t="s">
        <v>206</v>
      </c>
      <c r="B5" s="107">
        <v>2732.6000000000008</v>
      </c>
      <c r="C5" s="107">
        <v>2655.6</v>
      </c>
      <c r="D5" s="107">
        <f t="shared" si="0"/>
        <v>-77.000000000000909</v>
      </c>
      <c r="E5" s="108">
        <f t="shared" si="1"/>
        <v>-2.8178291736807748</v>
      </c>
    </row>
    <row r="6" spans="1:5" x14ac:dyDescent="0.3">
      <c r="A6" s="106" t="s">
        <v>176</v>
      </c>
      <c r="B6" s="107">
        <v>18641.300000000003</v>
      </c>
      <c r="C6" s="107">
        <v>18495.2</v>
      </c>
      <c r="D6" s="107">
        <f t="shared" si="0"/>
        <v>-146.10000000000218</v>
      </c>
      <c r="E6" s="108">
        <f t="shared" si="1"/>
        <v>-0.78374362303059719</v>
      </c>
    </row>
    <row r="7" spans="1:5" x14ac:dyDescent="0.3">
      <c r="A7" s="106" t="s">
        <v>178</v>
      </c>
      <c r="B7" s="107">
        <v>29443.800000000003</v>
      </c>
      <c r="C7" s="107">
        <v>29706.2</v>
      </c>
      <c r="D7" s="107">
        <f t="shared" si="0"/>
        <v>262.39999999999782</v>
      </c>
      <c r="E7" s="108">
        <f t="shared" si="1"/>
        <v>0.89118931659635248</v>
      </c>
    </row>
    <row r="8" spans="1:5" x14ac:dyDescent="0.3">
      <c r="A8" s="106" t="s">
        <v>221</v>
      </c>
      <c r="B8" s="107">
        <v>3527.8999999999996</v>
      </c>
      <c r="C8" s="107">
        <v>3134.7</v>
      </c>
      <c r="D8" s="107">
        <f t="shared" si="0"/>
        <v>-393.19999999999982</v>
      </c>
      <c r="E8" s="108">
        <f t="shared" si="1"/>
        <v>-11.145440630403346</v>
      </c>
    </row>
    <row r="9" spans="1:5" x14ac:dyDescent="0.3">
      <c r="A9" s="106" t="s">
        <v>180</v>
      </c>
      <c r="B9" s="107">
        <v>38166.400000000001</v>
      </c>
      <c r="C9" s="107">
        <v>37552.9</v>
      </c>
      <c r="D9" s="107">
        <f t="shared" si="0"/>
        <v>-613.5</v>
      </c>
      <c r="E9" s="108">
        <f t="shared" si="1"/>
        <v>-1.6074348117716131</v>
      </c>
    </row>
    <row r="10" spans="1:5" x14ac:dyDescent="0.3">
      <c r="A10" s="106" t="s">
        <v>182</v>
      </c>
      <c r="B10" s="107">
        <v>2942</v>
      </c>
      <c r="C10" s="107">
        <v>4369.7</v>
      </c>
      <c r="D10" s="107">
        <f t="shared" si="0"/>
        <v>1427.6999999999998</v>
      </c>
      <c r="E10" s="108">
        <f t="shared" si="1"/>
        <v>48.528212100611825</v>
      </c>
    </row>
    <row r="11" spans="1:5" x14ac:dyDescent="0.3">
      <c r="A11" s="106" t="s">
        <v>184</v>
      </c>
      <c r="B11" s="107">
        <v>41909.799999999996</v>
      </c>
      <c r="C11" s="107">
        <v>41063.199999999997</v>
      </c>
      <c r="D11" s="107">
        <f t="shared" si="0"/>
        <v>-846.59999999999854</v>
      </c>
      <c r="E11" s="108">
        <f t="shared" si="1"/>
        <v>-2.0200525891318932</v>
      </c>
    </row>
    <row r="12" spans="1:5" x14ac:dyDescent="0.3">
      <c r="A12" s="106" t="s">
        <v>207</v>
      </c>
      <c r="B12" s="107">
        <v>25592.600000000002</v>
      </c>
      <c r="C12" s="107">
        <v>26812.7</v>
      </c>
      <c r="D12" s="107">
        <f t="shared" si="0"/>
        <v>1220.0999999999985</v>
      </c>
      <c r="E12" s="108">
        <f t="shared" si="1"/>
        <v>4.7673936997413291</v>
      </c>
    </row>
    <row r="13" spans="1:5" x14ac:dyDescent="0.3">
      <c r="A13" s="106" t="s">
        <v>186</v>
      </c>
      <c r="B13" s="107">
        <v>62751.900000000016</v>
      </c>
      <c r="C13" s="107">
        <v>64615.199999999997</v>
      </c>
      <c r="D13" s="107">
        <f t="shared" si="0"/>
        <v>1863.2999999999811</v>
      </c>
      <c r="E13" s="108">
        <f t="shared" si="1"/>
        <v>2.9693124829686113</v>
      </c>
    </row>
    <row r="14" spans="1:5" x14ac:dyDescent="0.3">
      <c r="A14" s="106" t="s">
        <v>187</v>
      </c>
      <c r="B14" s="107">
        <v>23349.999999999996</v>
      </c>
      <c r="C14" s="107">
        <v>23405.1</v>
      </c>
      <c r="D14" s="107">
        <f t="shared" si="0"/>
        <v>55.100000000002183</v>
      </c>
      <c r="E14" s="108">
        <f t="shared" si="1"/>
        <v>0.23597430406854247</v>
      </c>
    </row>
    <row r="15" spans="1:5" x14ac:dyDescent="0.3">
      <c r="A15" s="106" t="s">
        <v>189</v>
      </c>
      <c r="B15" s="107">
        <v>8000.7000000000016</v>
      </c>
      <c r="C15" s="107">
        <v>7902.3</v>
      </c>
      <c r="D15" s="107">
        <f t="shared" si="0"/>
        <v>-98.400000000001455</v>
      </c>
      <c r="E15" s="108">
        <f t="shared" si="1"/>
        <v>-1.2298923844163867</v>
      </c>
    </row>
    <row r="16" spans="1:5" x14ac:dyDescent="0.3">
      <c r="A16" s="106" t="s">
        <v>190</v>
      </c>
      <c r="B16" s="107">
        <v>2346.7000000000003</v>
      </c>
      <c r="C16" s="107">
        <v>2381.6</v>
      </c>
      <c r="D16" s="107">
        <f t="shared" si="0"/>
        <v>34.899999999999636</v>
      </c>
      <c r="E16" s="108">
        <f t="shared" si="1"/>
        <v>1.4871947841649913</v>
      </c>
    </row>
    <row r="17" spans="1:5" x14ac:dyDescent="0.3">
      <c r="A17" s="106" t="s">
        <v>208</v>
      </c>
      <c r="B17" s="107">
        <v>14954.699999999999</v>
      </c>
      <c r="C17" s="107">
        <v>14260.3</v>
      </c>
      <c r="D17" s="107">
        <f t="shared" si="0"/>
        <v>-694.39999999999964</v>
      </c>
      <c r="E17" s="108">
        <f t="shared" si="1"/>
        <v>-4.6433562692665191</v>
      </c>
    </row>
    <row r="18" spans="1:5" x14ac:dyDescent="0.3">
      <c r="A18" s="106" t="s">
        <v>222</v>
      </c>
      <c r="B18" s="107">
        <v>4151.2</v>
      </c>
      <c r="C18" s="107">
        <v>4148.8</v>
      </c>
      <c r="D18" s="107">
        <f t="shared" si="0"/>
        <v>-2.3999999999996362</v>
      </c>
      <c r="E18" s="108">
        <f t="shared" si="1"/>
        <v>-5.7814607824235864E-2</v>
      </c>
    </row>
    <row r="19" spans="1:5" x14ac:dyDescent="0.3">
      <c r="A19" s="106" t="s">
        <v>210</v>
      </c>
      <c r="B19" s="107">
        <v>35543.399999999994</v>
      </c>
      <c r="C19" s="107">
        <v>36428.6</v>
      </c>
      <c r="D19" s="107">
        <f t="shared" si="0"/>
        <v>885.20000000000437</v>
      </c>
      <c r="E19" s="108">
        <f t="shared" si="1"/>
        <v>2.4904764316300732</v>
      </c>
    </row>
    <row r="20" spans="1:5" x14ac:dyDescent="0.3">
      <c r="A20" s="106" t="s">
        <v>192</v>
      </c>
      <c r="B20" s="107">
        <v>23069.599999999995</v>
      </c>
      <c r="C20" s="107">
        <v>23155.5</v>
      </c>
      <c r="D20" s="107">
        <f t="shared" si="0"/>
        <v>85.900000000005093</v>
      </c>
      <c r="E20" s="108">
        <f t="shared" si="1"/>
        <v>0.37235149287375702</v>
      </c>
    </row>
    <row r="21" spans="1:5" x14ac:dyDescent="0.3">
      <c r="A21" s="106" t="s">
        <v>193</v>
      </c>
      <c r="B21" s="107">
        <v>7297.2</v>
      </c>
      <c r="C21" s="107">
        <v>7282.3</v>
      </c>
      <c r="D21" s="107">
        <f t="shared" si="0"/>
        <v>-14.899999999999636</v>
      </c>
      <c r="E21" s="108">
        <f t="shared" si="1"/>
        <v>-0.20418790769061168</v>
      </c>
    </row>
    <row r="22" spans="1:5" x14ac:dyDescent="0.3">
      <c r="A22" s="106" t="s">
        <v>194</v>
      </c>
      <c r="B22" s="107">
        <v>46844.10000000002</v>
      </c>
      <c r="C22" s="107">
        <v>46316.7</v>
      </c>
      <c r="D22" s="107">
        <f t="shared" si="0"/>
        <v>-527.40000000002328</v>
      </c>
      <c r="E22" s="108">
        <f t="shared" si="1"/>
        <v>-1.1258621683414183</v>
      </c>
    </row>
    <row r="23" spans="1:5" x14ac:dyDescent="0.3">
      <c r="A23" s="106" t="s">
        <v>196</v>
      </c>
      <c r="B23" s="107">
        <v>67001.299999999988</v>
      </c>
      <c r="C23" s="107">
        <v>66586.3</v>
      </c>
      <c r="D23" s="107">
        <f t="shared" si="0"/>
        <v>-414.99999999998545</v>
      </c>
      <c r="E23" s="108">
        <f t="shared" si="1"/>
        <v>-0.61939096704091146</v>
      </c>
    </row>
    <row r="24" spans="1:5" x14ac:dyDescent="0.3">
      <c r="A24" s="106" t="s">
        <v>223</v>
      </c>
      <c r="B24" s="107">
        <v>5642.2</v>
      </c>
      <c r="C24" s="107">
        <v>6462.1</v>
      </c>
      <c r="D24" s="107">
        <f t="shared" si="0"/>
        <v>819.90000000000055</v>
      </c>
      <c r="E24" s="108">
        <f t="shared" si="1"/>
        <v>14.53156570132219</v>
      </c>
    </row>
    <row r="25" spans="1:5" x14ac:dyDescent="0.3">
      <c r="A25" s="106" t="s">
        <v>197</v>
      </c>
      <c r="B25" s="107">
        <v>168042.7</v>
      </c>
      <c r="C25" s="107">
        <v>166735.70000000001</v>
      </c>
      <c r="D25" s="107">
        <f t="shared" si="0"/>
        <v>-1307</v>
      </c>
      <c r="E25" s="108">
        <f t="shared" si="1"/>
        <v>-0.77777850510614144</v>
      </c>
    </row>
    <row r="26" spans="1:5" x14ac:dyDescent="0.3">
      <c r="A26" s="106" t="s">
        <v>199</v>
      </c>
      <c r="B26" s="107">
        <v>90439.2</v>
      </c>
      <c r="C26" s="107">
        <v>91319.1</v>
      </c>
      <c r="D26" s="107">
        <f t="shared" si="0"/>
        <v>879.90000000000873</v>
      </c>
      <c r="E26" s="108">
        <f t="shared" si="1"/>
        <v>0.97291882281136388</v>
      </c>
    </row>
    <row r="27" spans="1:5" x14ac:dyDescent="0.3">
      <c r="A27" s="106" t="s">
        <v>200</v>
      </c>
      <c r="B27" s="107">
        <v>80991.3</v>
      </c>
      <c r="C27" s="107">
        <v>81154.899999999994</v>
      </c>
      <c r="D27" s="107">
        <f t="shared" si="0"/>
        <v>163.59999999999127</v>
      </c>
      <c r="E27" s="108">
        <f t="shared" si="1"/>
        <v>0.20199700461653869</v>
      </c>
    </row>
    <row r="28" spans="1:5" x14ac:dyDescent="0.3">
      <c r="A28" s="106" t="s">
        <v>224</v>
      </c>
      <c r="B28" s="107">
        <v>43073.8</v>
      </c>
      <c r="C28" s="107">
        <v>43167.8</v>
      </c>
      <c r="D28" s="107">
        <f t="shared" si="0"/>
        <v>94</v>
      </c>
      <c r="E28" s="108">
        <f t="shared" si="1"/>
        <v>0.21823010739707716</v>
      </c>
    </row>
    <row r="29" spans="1:5" x14ac:dyDescent="0.3">
      <c r="A29" s="106" t="s">
        <v>225</v>
      </c>
      <c r="B29" s="107">
        <v>108467.09999999999</v>
      </c>
      <c r="C29" s="107">
        <v>106001.60000000001</v>
      </c>
      <c r="D29" s="107">
        <f t="shared" si="0"/>
        <v>-2465.4999999999854</v>
      </c>
      <c r="E29" s="108">
        <f t="shared" si="1"/>
        <v>-2.2730394746425242</v>
      </c>
    </row>
    <row r="30" spans="1:5" x14ac:dyDescent="0.3">
      <c r="A30" s="106" t="s">
        <v>226</v>
      </c>
      <c r="B30" s="107">
        <v>118834.5</v>
      </c>
      <c r="C30" s="107">
        <v>116534.5</v>
      </c>
      <c r="D30" s="107">
        <f t="shared" si="0"/>
        <v>-2300</v>
      </c>
      <c r="E30" s="108">
        <f t="shared" si="1"/>
        <v>-1.9354648692088583</v>
      </c>
    </row>
    <row r="31" spans="1:5" x14ac:dyDescent="0.3">
      <c r="A31" s="106" t="s">
        <v>201</v>
      </c>
      <c r="B31" s="107">
        <v>70422.999999999985</v>
      </c>
      <c r="C31" s="107">
        <v>73655.399999999994</v>
      </c>
      <c r="D31" s="107">
        <f t="shared" si="0"/>
        <v>3232.4000000000087</v>
      </c>
      <c r="E31" s="108">
        <f t="shared" si="1"/>
        <v>4.5899777061471525</v>
      </c>
    </row>
    <row r="32" spans="1:5" x14ac:dyDescent="0.3">
      <c r="A32" s="106" t="s">
        <v>212</v>
      </c>
      <c r="B32" s="107">
        <v>8232.1000000000022</v>
      </c>
      <c r="C32" s="107">
        <v>8675.2000000000007</v>
      </c>
      <c r="D32" s="107">
        <f t="shared" si="0"/>
        <v>443.09999999999854</v>
      </c>
      <c r="E32" s="108">
        <f t="shared" si="1"/>
        <v>5.382587675076822</v>
      </c>
    </row>
    <row r="33" spans="1:5" x14ac:dyDescent="0.3">
      <c r="A33" s="106" t="s">
        <v>227</v>
      </c>
      <c r="B33" s="107">
        <v>26610.999999999996</v>
      </c>
      <c r="C33" s="107">
        <v>26586.5</v>
      </c>
      <c r="D33" s="107">
        <f t="shared" si="0"/>
        <v>-24.499999999996362</v>
      </c>
      <c r="E33" s="108">
        <f t="shared" si="1"/>
        <v>-9.2067190259648157E-2</v>
      </c>
    </row>
    <row r="34" spans="1:5" x14ac:dyDescent="0.3">
      <c r="A34" s="106" t="s">
        <v>213</v>
      </c>
      <c r="B34" s="107">
        <v>11660.399999999996</v>
      </c>
      <c r="C34" s="107">
        <v>11619.3</v>
      </c>
      <c r="D34" s="107">
        <f t="shared" si="0"/>
        <v>-41.099999999996726</v>
      </c>
      <c r="E34" s="108">
        <f t="shared" si="1"/>
        <v>-0.3524750437377544</v>
      </c>
    </row>
    <row r="35" spans="1:5" x14ac:dyDescent="0.3">
      <c r="A35" s="106" t="s">
        <v>228</v>
      </c>
      <c r="B35" s="190"/>
      <c r="C35" s="190"/>
      <c r="D35" s="190">
        <v>0</v>
      </c>
      <c r="E35" s="190">
        <v>0</v>
      </c>
    </row>
    <row r="36" spans="1:5" x14ac:dyDescent="0.3">
      <c r="A36" s="106" t="s">
        <v>229</v>
      </c>
      <c r="B36" s="107">
        <v>43991.7</v>
      </c>
      <c r="C36" s="107">
        <v>28893</v>
      </c>
      <c r="D36" s="107">
        <f t="shared" si="0"/>
        <v>-15098.699999999997</v>
      </c>
      <c r="E36" s="108">
        <f t="shared" si="1"/>
        <v>-34.321701593709719</v>
      </c>
    </row>
    <row r="37" spans="1:5" x14ac:dyDescent="0.3">
      <c r="A37" s="106" t="s">
        <v>202</v>
      </c>
      <c r="B37" s="107">
        <v>15124.300000000001</v>
      </c>
      <c r="C37" s="107">
        <v>15010.300000000001</v>
      </c>
      <c r="D37" s="107">
        <f t="shared" si="0"/>
        <v>-114</v>
      </c>
      <c r="E37" s="108">
        <f t="shared" si="1"/>
        <v>-0.75375389274214832</v>
      </c>
    </row>
    <row r="38" spans="1:5" x14ac:dyDescent="0.3">
      <c r="A38" s="4" t="s">
        <v>419</v>
      </c>
      <c r="B38" s="142">
        <f>SUM(B3:B37)</f>
        <v>1259995.3999999999</v>
      </c>
      <c r="C38" s="142">
        <f>SUM(C3:C37)</f>
        <v>1246633.9999999998</v>
      </c>
      <c r="D38" s="142">
        <f>SUM(D3:D37)</f>
        <v>-13361.399999999991</v>
      </c>
      <c r="E38" s="156">
        <f t="shared" si="1"/>
        <v>-1.0604324428486134</v>
      </c>
    </row>
    <row r="39" spans="1:5" x14ac:dyDescent="0.3">
      <c r="A39" s="115"/>
      <c r="B39" s="115"/>
      <c r="C39" s="115"/>
      <c r="D39" s="115"/>
      <c r="E39" s="115"/>
    </row>
    <row r="40" spans="1:5" x14ac:dyDescent="0.3">
      <c r="A40" s="106" t="s">
        <v>230</v>
      </c>
      <c r="B40" s="107">
        <v>153899.4</v>
      </c>
      <c r="C40" s="107">
        <v>152688.9</v>
      </c>
      <c r="D40" s="107">
        <f>+C40-B40</f>
        <v>-1210.5</v>
      </c>
      <c r="E40" s="108">
        <f t="shared" si="1"/>
        <v>-0.7865527740848921</v>
      </c>
    </row>
    <row r="41" spans="1:5" x14ac:dyDescent="0.3">
      <c r="A41" s="106" t="s">
        <v>231</v>
      </c>
      <c r="B41" s="107">
        <v>-80962.129719999997</v>
      </c>
      <c r="C41" s="107">
        <f>+C44-C38-C40-C42</f>
        <v>-80965.562693325424</v>
      </c>
      <c r="D41" s="107">
        <f t="shared" ref="D41:D46" si="2">+C41-B41</f>
        <v>-3.4329733254271559</v>
      </c>
      <c r="E41" s="108">
        <f>+((C41/B41)-1)*100</f>
        <v>4.2402211222647423E-3</v>
      </c>
    </row>
    <row r="42" spans="1:5" x14ac:dyDescent="0.3">
      <c r="A42" s="106" t="s">
        <v>420</v>
      </c>
      <c r="B42" s="107">
        <v>42778.413744000034</v>
      </c>
      <c r="C42" s="107">
        <v>54405.699999999953</v>
      </c>
      <c r="D42" s="107">
        <f t="shared" si="2"/>
        <v>11627.286255999919</v>
      </c>
      <c r="E42" s="108">
        <f>+((C42/B42)-1)*100</f>
        <v>27.180265087858068</v>
      </c>
    </row>
    <row r="43" spans="1:5" x14ac:dyDescent="0.3">
      <c r="A43" s="106" t="s">
        <v>425</v>
      </c>
      <c r="B43" s="107">
        <v>-9000</v>
      </c>
      <c r="C43" s="190">
        <v>0</v>
      </c>
      <c r="D43" s="107">
        <f t="shared" si="2"/>
        <v>9000</v>
      </c>
      <c r="E43" s="190">
        <v>0</v>
      </c>
    </row>
    <row r="44" spans="1:5" x14ac:dyDescent="0.3">
      <c r="A44" s="4" t="s">
        <v>232</v>
      </c>
      <c r="B44" s="142">
        <f>+B38+B40+B41+B42+B43</f>
        <v>1366711.0840239997</v>
      </c>
      <c r="C44" s="142">
        <f>+C47-C45-C46</f>
        <v>1372763.0373066743</v>
      </c>
      <c r="D44" s="142">
        <f>+C44-B44</f>
        <v>6051.9532826745417</v>
      </c>
      <c r="E44" s="156">
        <f t="shared" ref="E44:E47" si="3">+((C44/B44)-1)*100</f>
        <v>0.44281145835560753</v>
      </c>
    </row>
    <row r="45" spans="1:5" x14ac:dyDescent="0.3">
      <c r="A45" s="106" t="s">
        <v>8</v>
      </c>
      <c r="B45" s="107">
        <v>86273.910692511359</v>
      </c>
      <c r="C45" s="107">
        <v>98095.6</v>
      </c>
      <c r="D45" s="107">
        <f t="shared" si="2"/>
        <v>11821.689307488647</v>
      </c>
      <c r="E45" s="108">
        <f>+((C45/B45)-1)*100</f>
        <v>13.702507759990512</v>
      </c>
    </row>
    <row r="46" spans="1:5" x14ac:dyDescent="0.3">
      <c r="A46" s="106" t="s">
        <v>233</v>
      </c>
      <c r="B46" s="107">
        <v>18554</v>
      </c>
      <c r="C46" s="107">
        <v>18554</v>
      </c>
      <c r="D46" s="107">
        <f t="shared" si="2"/>
        <v>0</v>
      </c>
      <c r="E46" s="108">
        <f>+((C46/B46)-1)*100</f>
        <v>0</v>
      </c>
    </row>
    <row r="47" spans="1:5" x14ac:dyDescent="0.3">
      <c r="A47" s="4" t="s">
        <v>234</v>
      </c>
      <c r="B47" s="142">
        <v>1471539.0230881851</v>
      </c>
      <c r="C47" s="142">
        <v>1489412.6373066744</v>
      </c>
      <c r="D47" s="142">
        <f>D44+D45+D46</f>
        <v>17873.642590163188</v>
      </c>
      <c r="E47" s="156">
        <f t="shared" si="3"/>
        <v>1.2146204713606279</v>
      </c>
    </row>
    <row r="48" spans="1:5" ht="5.4" customHeight="1" x14ac:dyDescent="0.3">
      <c r="A48" s="115"/>
      <c r="B48" s="115"/>
      <c r="C48" s="115"/>
      <c r="D48" s="115"/>
      <c r="E48" s="115"/>
    </row>
    <row r="49" spans="1:5" ht="18" customHeight="1" x14ac:dyDescent="0.3">
      <c r="A49" s="191" t="s">
        <v>315</v>
      </c>
      <c r="B49" s="191"/>
      <c r="C49" s="191"/>
      <c r="D49" s="191"/>
      <c r="E49" s="191"/>
    </row>
    <row r="50" spans="1:5" ht="25.2" customHeight="1" x14ac:dyDescent="0.3">
      <c r="A50" s="192" t="s">
        <v>426</v>
      </c>
      <c r="B50" s="192"/>
      <c r="C50" s="192"/>
      <c r="D50" s="192"/>
      <c r="E50" s="192"/>
    </row>
    <row r="51" spans="1:5" ht="22.2" customHeight="1" x14ac:dyDescent="0.3">
      <c r="A51" s="192" t="s">
        <v>316</v>
      </c>
      <c r="B51" s="192"/>
      <c r="C51" s="192"/>
      <c r="D51" s="192"/>
      <c r="E51" s="192"/>
    </row>
    <row r="52" spans="1:5" x14ac:dyDescent="0.3">
      <c r="A52" s="192" t="s">
        <v>427</v>
      </c>
      <c r="B52" s="192"/>
      <c r="C52" s="192"/>
      <c r="D52" s="192"/>
      <c r="E52" s="192"/>
    </row>
    <row r="53" spans="1:5" x14ac:dyDescent="0.3">
      <c r="A53" s="192" t="s">
        <v>317</v>
      </c>
      <c r="B53" s="192"/>
      <c r="C53" s="192"/>
      <c r="D53" s="192"/>
      <c r="E53" s="192"/>
    </row>
  </sheetData>
  <mergeCells count="4">
    <mergeCell ref="A50:E50"/>
    <mergeCell ref="A51:E51"/>
    <mergeCell ref="A52:E52"/>
    <mergeCell ref="A53:E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5223-1F64-46DA-B931-14645BC351F7}">
  <sheetPr codeName="Sheet15"/>
  <dimension ref="A1:C48"/>
  <sheetViews>
    <sheetView topLeftCell="A2" workbookViewId="0">
      <selection activeCell="F14" sqref="F14"/>
    </sheetView>
  </sheetViews>
  <sheetFormatPr defaultColWidth="9.109375" defaultRowHeight="12" x14ac:dyDescent="0.25"/>
  <cols>
    <col min="1" max="1" width="47" style="5" customWidth="1"/>
    <col min="2" max="2" width="6.88671875" style="6" bestFit="1" customWidth="1"/>
    <col min="3" max="3" width="5.77734375" style="6" customWidth="1"/>
    <col min="4" max="7" width="7.77734375" style="5" customWidth="1"/>
    <col min="8" max="8" width="0" style="5" hidden="1" customWidth="1"/>
    <col min="9" max="16384" width="9.109375" style="5"/>
  </cols>
  <sheetData>
    <row r="1" spans="1:2" ht="2.25" hidden="1" customHeight="1" x14ac:dyDescent="0.25"/>
    <row r="2" spans="1:2" ht="25.2" customHeight="1" x14ac:dyDescent="0.25">
      <c r="A2" s="113" t="s">
        <v>428</v>
      </c>
      <c r="B2" s="114" t="s">
        <v>429</v>
      </c>
    </row>
    <row r="3" spans="1:2" ht="7.2" customHeight="1" x14ac:dyDescent="0.25">
      <c r="A3" s="115"/>
      <c r="B3" s="115"/>
    </row>
    <row r="4" spans="1:2" ht="19.5" customHeight="1" x14ac:dyDescent="0.25">
      <c r="A4" s="193" t="s">
        <v>77</v>
      </c>
      <c r="B4" s="194">
        <f>+B5+B6</f>
        <v>29.817999999999998</v>
      </c>
    </row>
    <row r="5" spans="1:2" x14ac:dyDescent="0.25">
      <c r="A5" s="195" t="s">
        <v>78</v>
      </c>
      <c r="B5" s="181">
        <v>16.917999999999999</v>
      </c>
    </row>
    <row r="6" spans="1:2" x14ac:dyDescent="0.25">
      <c r="A6" s="195" t="s">
        <v>430</v>
      </c>
      <c r="B6" s="181">
        <v>12.9</v>
      </c>
    </row>
    <row r="7" spans="1:2" x14ac:dyDescent="0.25">
      <c r="A7" s="193" t="s">
        <v>79</v>
      </c>
      <c r="B7" s="194">
        <v>12.2</v>
      </c>
    </row>
    <row r="8" spans="1:2" x14ac:dyDescent="0.25">
      <c r="A8" s="193" t="s">
        <v>80</v>
      </c>
      <c r="B8" s="194">
        <v>1</v>
      </c>
    </row>
    <row r="9" spans="1:2" x14ac:dyDescent="0.25">
      <c r="A9" s="193" t="s">
        <v>81</v>
      </c>
      <c r="B9" s="194">
        <v>11.4</v>
      </c>
    </row>
    <row r="10" spans="1:2" x14ac:dyDescent="0.25">
      <c r="A10" s="193" t="s">
        <v>82</v>
      </c>
      <c r="B10" s="194">
        <f>+B4+SUM(B7:B9)</f>
        <v>54.417999999999999</v>
      </c>
    </row>
    <row r="11" spans="1:2" ht="3.6" customHeight="1" x14ac:dyDescent="0.25">
      <c r="A11" s="115"/>
      <c r="B11" s="115"/>
    </row>
    <row r="25" ht="19.5" customHeight="1" x14ac:dyDescent="0.25"/>
    <row r="45" ht="12.9" customHeight="1" x14ac:dyDescent="0.25"/>
    <row r="46" ht="12.9" customHeight="1" x14ac:dyDescent="0.25"/>
    <row r="47" ht="12.9" customHeight="1" x14ac:dyDescent="0.25"/>
    <row r="48" ht="3.75" customHeight="1" x14ac:dyDescent="0.25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5236-ADC0-4D43-B0D8-E9EA597EB467}">
  <sheetPr codeName="Sheet16"/>
  <dimension ref="A1:G47"/>
  <sheetViews>
    <sheetView topLeftCell="A2" workbookViewId="0">
      <selection activeCell="J39" sqref="J39"/>
    </sheetView>
  </sheetViews>
  <sheetFormatPr defaultColWidth="9.109375" defaultRowHeight="12" x14ac:dyDescent="0.25"/>
  <cols>
    <col min="1" max="1" width="50.77734375" style="5" customWidth="1"/>
    <col min="2" max="2" width="4.5546875" style="5" bestFit="1" customWidth="1"/>
    <col min="3" max="3" width="8" style="5" bestFit="1" customWidth="1"/>
    <col min="4" max="7" width="6.77734375" style="5" bestFit="1" customWidth="1"/>
    <col min="8" max="16384" width="9.109375" style="5"/>
  </cols>
  <sheetData>
    <row r="1" spans="1:7" ht="14.25" hidden="1" customHeight="1" x14ac:dyDescent="0.25"/>
    <row r="2" spans="1:7" x14ac:dyDescent="0.25">
      <c r="A2" s="113" t="s">
        <v>39</v>
      </c>
      <c r="B2" s="114" t="s">
        <v>173</v>
      </c>
      <c r="C2" s="114" t="s">
        <v>174</v>
      </c>
      <c r="D2" s="114">
        <v>2024</v>
      </c>
      <c r="E2" s="114">
        <f>+D2+1</f>
        <v>2025</v>
      </c>
      <c r="F2" s="114">
        <f t="shared" ref="F2:G2" si="0">+E2+1</f>
        <v>2026</v>
      </c>
      <c r="G2" s="114">
        <f t="shared" si="0"/>
        <v>2027</v>
      </c>
    </row>
    <row r="3" spans="1:7" ht="3.6" customHeight="1" x14ac:dyDescent="0.25">
      <c r="A3" s="115"/>
      <c r="B3" s="123"/>
      <c r="C3" s="123"/>
      <c r="D3" s="115"/>
      <c r="E3" s="115"/>
      <c r="F3" s="115"/>
      <c r="G3" s="115"/>
    </row>
    <row r="4" spans="1:7" x14ac:dyDescent="0.25">
      <c r="A4" s="196" t="s">
        <v>175</v>
      </c>
      <c r="B4" s="124"/>
      <c r="C4" s="124"/>
      <c r="D4" s="108"/>
      <c r="E4" s="108"/>
      <c r="F4" s="108"/>
      <c r="G4" s="108"/>
    </row>
    <row r="5" spans="1:7" x14ac:dyDescent="0.25">
      <c r="A5" s="106" t="s">
        <v>176</v>
      </c>
      <c r="B5" s="105" t="s">
        <v>177</v>
      </c>
      <c r="C5" s="105">
        <v>5</v>
      </c>
      <c r="D5" s="136">
        <v>3953.1</v>
      </c>
      <c r="E5" s="136">
        <v>3999.2159999999999</v>
      </c>
      <c r="F5" s="136">
        <v>4069.2159999999999</v>
      </c>
      <c r="G5" s="136">
        <v>4139.2160000000003</v>
      </c>
    </row>
    <row r="6" spans="1:7" x14ac:dyDescent="0.25">
      <c r="A6" s="106" t="s">
        <v>178</v>
      </c>
      <c r="B6" s="105" t="s">
        <v>179</v>
      </c>
      <c r="C6" s="105">
        <v>10</v>
      </c>
      <c r="D6" s="136">
        <v>4319.1000000000004</v>
      </c>
      <c r="E6" s="136">
        <v>4445.7</v>
      </c>
      <c r="F6" s="136">
        <v>4462.8</v>
      </c>
      <c r="G6" s="136">
        <v>4500.7</v>
      </c>
    </row>
    <row r="7" spans="1:7" x14ac:dyDescent="0.25">
      <c r="A7" s="106" t="s">
        <v>180</v>
      </c>
      <c r="B7" s="105" t="s">
        <v>181</v>
      </c>
      <c r="C7" s="105">
        <v>1</v>
      </c>
      <c r="D7" s="136">
        <v>30</v>
      </c>
      <c r="E7" s="136">
        <v>30</v>
      </c>
      <c r="F7" s="136">
        <v>30</v>
      </c>
      <c r="G7" s="136">
        <v>0</v>
      </c>
    </row>
    <row r="8" spans="1:7" x14ac:dyDescent="0.25">
      <c r="A8" s="106" t="s">
        <v>182</v>
      </c>
      <c r="B8" s="105" t="s">
        <v>183</v>
      </c>
      <c r="C8" s="105">
        <v>1</v>
      </c>
      <c r="D8" s="136">
        <v>240.5</v>
      </c>
      <c r="E8" s="136">
        <v>203</v>
      </c>
      <c r="F8" s="136">
        <v>201</v>
      </c>
      <c r="G8" s="136">
        <v>199</v>
      </c>
    </row>
    <row r="9" spans="1:7" x14ac:dyDescent="0.25">
      <c r="A9" s="106" t="s">
        <v>184</v>
      </c>
      <c r="B9" s="105" t="s">
        <v>185</v>
      </c>
      <c r="C9" s="105">
        <v>2</v>
      </c>
      <c r="D9" s="136">
        <v>859.69999999999993</v>
      </c>
      <c r="E9" s="136">
        <v>909.8</v>
      </c>
      <c r="F9" s="136">
        <v>909.8</v>
      </c>
      <c r="G9" s="136">
        <v>909.8</v>
      </c>
    </row>
    <row r="10" spans="1:7" x14ac:dyDescent="0.25">
      <c r="A10" s="106" t="s">
        <v>207</v>
      </c>
      <c r="B10" s="105" t="s">
        <v>185</v>
      </c>
      <c r="C10" s="105">
        <v>1</v>
      </c>
      <c r="D10" s="136">
        <v>16.600000000000001</v>
      </c>
      <c r="E10" s="136">
        <v>16.600000000000001</v>
      </c>
      <c r="F10" s="136">
        <v>16.600000000000001</v>
      </c>
      <c r="G10" s="136">
        <v>16.600000000000001</v>
      </c>
    </row>
    <row r="11" spans="1:7" x14ac:dyDescent="0.25">
      <c r="A11" s="106" t="s">
        <v>186</v>
      </c>
      <c r="B11" s="105" t="s">
        <v>183</v>
      </c>
      <c r="C11" s="105">
        <v>18</v>
      </c>
      <c r="D11" s="136">
        <v>13107.800000000001</v>
      </c>
      <c r="E11" s="136">
        <v>18833.300000000003</v>
      </c>
      <c r="F11" s="136">
        <v>11260.731000000002</v>
      </c>
      <c r="G11" s="136">
        <v>10325.456721</v>
      </c>
    </row>
    <row r="12" spans="1:7" x14ac:dyDescent="0.25">
      <c r="A12" s="106" t="s">
        <v>187</v>
      </c>
      <c r="B12" s="105" t="s">
        <v>188</v>
      </c>
      <c r="C12" s="105">
        <v>1</v>
      </c>
      <c r="D12" s="136">
        <v>482.4</v>
      </c>
      <c r="E12" s="136">
        <v>591.79999999999995</v>
      </c>
      <c r="F12" s="136">
        <v>591.79999999999995</v>
      </c>
      <c r="G12" s="136">
        <v>495.79999999999995</v>
      </c>
    </row>
    <row r="13" spans="1:7" x14ac:dyDescent="0.25">
      <c r="A13" s="106" t="s">
        <v>190</v>
      </c>
      <c r="B13" s="105" t="s">
        <v>191</v>
      </c>
      <c r="C13" s="105">
        <v>2</v>
      </c>
      <c r="D13" s="136">
        <v>43</v>
      </c>
      <c r="E13" s="136">
        <v>23</v>
      </c>
      <c r="F13" s="136">
        <v>0</v>
      </c>
      <c r="G13" s="136">
        <v>0</v>
      </c>
    </row>
    <row r="14" spans="1:7" x14ac:dyDescent="0.25">
      <c r="A14" s="106" t="s">
        <v>210</v>
      </c>
      <c r="B14" s="105" t="s">
        <v>209</v>
      </c>
      <c r="C14" s="105">
        <v>1</v>
      </c>
      <c r="D14" s="136">
        <v>26</v>
      </c>
      <c r="E14" s="136">
        <v>26</v>
      </c>
      <c r="F14" s="136">
        <v>28</v>
      </c>
      <c r="G14" s="136">
        <v>28</v>
      </c>
    </row>
    <row r="15" spans="1:7" x14ac:dyDescent="0.25">
      <c r="A15" s="106" t="s">
        <v>192</v>
      </c>
      <c r="B15" s="105" t="s">
        <v>191</v>
      </c>
      <c r="C15" s="105">
        <v>8</v>
      </c>
      <c r="D15" s="136">
        <v>1319.8</v>
      </c>
      <c r="E15" s="136">
        <v>1324.7</v>
      </c>
      <c r="F15" s="136">
        <v>1312.6</v>
      </c>
      <c r="G15" s="136">
        <v>1266.4000000000001</v>
      </c>
    </row>
    <row r="16" spans="1:7" x14ac:dyDescent="0.25">
      <c r="A16" s="106" t="s">
        <v>193</v>
      </c>
      <c r="B16" s="105" t="s">
        <v>191</v>
      </c>
      <c r="C16" s="105">
        <v>1</v>
      </c>
      <c r="D16" s="136">
        <v>6105</v>
      </c>
      <c r="E16" s="136">
        <v>6495</v>
      </c>
      <c r="F16" s="136">
        <v>6795</v>
      </c>
      <c r="G16" s="136">
        <v>7055</v>
      </c>
    </row>
    <row r="17" spans="1:7" x14ac:dyDescent="0.25">
      <c r="A17" s="106" t="s">
        <v>194</v>
      </c>
      <c r="B17" s="105" t="s">
        <v>195</v>
      </c>
      <c r="C17" s="105">
        <v>8</v>
      </c>
      <c r="D17" s="136">
        <v>8084.8000000000011</v>
      </c>
      <c r="E17" s="136">
        <v>8527.2000000000007</v>
      </c>
      <c r="F17" s="136">
        <v>7946.4000000000005</v>
      </c>
      <c r="G17" s="136">
        <v>7946.4000000000005</v>
      </c>
    </row>
    <row r="18" spans="1:7" x14ac:dyDescent="0.25">
      <c r="A18" s="106" t="s">
        <v>196</v>
      </c>
      <c r="B18" s="105" t="s">
        <v>181</v>
      </c>
      <c r="C18" s="105">
        <v>11</v>
      </c>
      <c r="D18" s="136">
        <v>8445.0999999999985</v>
      </c>
      <c r="E18" s="136">
        <v>9747.1</v>
      </c>
      <c r="F18" s="136">
        <v>9676.4</v>
      </c>
      <c r="G18" s="136">
        <v>9605.7000000000007</v>
      </c>
    </row>
    <row r="19" spans="1:7" x14ac:dyDescent="0.25">
      <c r="A19" s="106" t="s">
        <v>197</v>
      </c>
      <c r="B19" s="105" t="s">
        <v>198</v>
      </c>
      <c r="C19" s="105">
        <v>2</v>
      </c>
      <c r="D19" s="136">
        <v>59232.4</v>
      </c>
      <c r="E19" s="136">
        <v>62608.646800000002</v>
      </c>
      <c r="F19" s="136">
        <v>66177.339667599997</v>
      </c>
      <c r="G19" s="136">
        <v>69949.448028653205</v>
      </c>
    </row>
    <row r="20" spans="1:7" x14ac:dyDescent="0.25">
      <c r="A20" s="106" t="s">
        <v>199</v>
      </c>
      <c r="B20" s="105" t="s">
        <v>198</v>
      </c>
      <c r="C20" s="105">
        <v>26</v>
      </c>
      <c r="D20" s="136">
        <v>47305.057999999997</v>
      </c>
      <c r="E20" s="136">
        <v>50117.769853999998</v>
      </c>
      <c r="F20" s="136">
        <v>50117.769853999998</v>
      </c>
      <c r="G20" s="136">
        <v>50117.769853999998</v>
      </c>
    </row>
    <row r="21" spans="1:7" x14ac:dyDescent="0.25">
      <c r="A21" s="106" t="s">
        <v>200</v>
      </c>
      <c r="B21" s="105" t="s">
        <v>198</v>
      </c>
      <c r="C21" s="105">
        <v>22</v>
      </c>
      <c r="D21" s="136">
        <v>56039.769046910798</v>
      </c>
      <c r="E21" s="136">
        <v>62314.262849540704</v>
      </c>
      <c r="F21" s="136">
        <v>62314.262849540704</v>
      </c>
      <c r="G21" s="136">
        <v>62314.262849540704</v>
      </c>
    </row>
    <row r="22" spans="1:7" x14ac:dyDescent="0.25">
      <c r="A22" s="106" t="s">
        <v>201</v>
      </c>
      <c r="B22" s="105" t="s">
        <v>211</v>
      </c>
      <c r="C22" s="105">
        <v>1</v>
      </c>
      <c r="D22" s="136">
        <v>81</v>
      </c>
      <c r="E22" s="136">
        <v>84.158999999999992</v>
      </c>
      <c r="F22" s="136">
        <v>84.158999999999992</v>
      </c>
      <c r="G22" s="136">
        <v>84.158999999999992</v>
      </c>
    </row>
    <row r="23" spans="1:7" x14ac:dyDescent="0.25">
      <c r="A23" s="106" t="s">
        <v>202</v>
      </c>
      <c r="B23" s="105" t="s">
        <v>177</v>
      </c>
      <c r="C23" s="105">
        <v>1</v>
      </c>
      <c r="D23" s="136">
        <v>847</v>
      </c>
      <c r="E23" s="136">
        <v>847</v>
      </c>
      <c r="F23" s="136">
        <v>847</v>
      </c>
      <c r="G23" s="136">
        <v>847</v>
      </c>
    </row>
    <row r="24" spans="1:7" x14ac:dyDescent="0.25">
      <c r="A24" s="105"/>
      <c r="B24" s="127"/>
      <c r="C24" s="127"/>
      <c r="D24" s="105"/>
      <c r="E24" s="105"/>
      <c r="F24" s="105"/>
      <c r="G24" s="105"/>
    </row>
    <row r="25" spans="1:7" x14ac:dyDescent="0.25">
      <c r="A25" s="4" t="s">
        <v>203</v>
      </c>
      <c r="B25" s="125" t="s">
        <v>204</v>
      </c>
      <c r="C25" s="134">
        <f>SUM(C5:C23)</f>
        <v>122</v>
      </c>
      <c r="D25" s="134">
        <f>SUM(D5:D23)</f>
        <v>210538.12704691081</v>
      </c>
      <c r="E25" s="134">
        <f>SUM(E5:E23)</f>
        <v>231144.25450354075</v>
      </c>
      <c r="F25" s="134">
        <f>SUM(F5:F23)</f>
        <v>226840.87837114075</v>
      </c>
      <c r="G25" s="134">
        <f>SUM(G5:G23)</f>
        <v>229800.71245319393</v>
      </c>
    </row>
    <row r="26" spans="1:7" x14ac:dyDescent="0.25">
      <c r="A26" s="196" t="s">
        <v>205</v>
      </c>
      <c r="B26" s="124"/>
      <c r="C26" s="124"/>
      <c r="D26" s="136"/>
      <c r="E26" s="136"/>
      <c r="F26" s="136"/>
      <c r="G26" s="136"/>
    </row>
    <row r="27" spans="1:7" x14ac:dyDescent="0.25">
      <c r="A27" s="106" t="s">
        <v>176</v>
      </c>
      <c r="B27" s="105" t="s">
        <v>177</v>
      </c>
      <c r="C27" s="105">
        <v>7</v>
      </c>
      <c r="D27" s="136">
        <v>90.823750000000004</v>
      </c>
      <c r="E27" s="136">
        <v>87.861249999999998</v>
      </c>
      <c r="F27" s="136">
        <v>81.861249999999998</v>
      </c>
      <c r="G27" s="136">
        <v>18.445250000000001</v>
      </c>
    </row>
    <row r="28" spans="1:7" x14ac:dyDescent="0.25">
      <c r="A28" s="106" t="s">
        <v>180</v>
      </c>
      <c r="B28" s="105" t="s">
        <v>181</v>
      </c>
      <c r="C28" s="105">
        <v>19</v>
      </c>
      <c r="D28" s="136">
        <v>379</v>
      </c>
      <c r="E28" s="136">
        <v>379</v>
      </c>
      <c r="F28" s="136">
        <v>274</v>
      </c>
      <c r="G28" s="136">
        <v>141</v>
      </c>
    </row>
    <row r="29" spans="1:7" x14ac:dyDescent="0.25">
      <c r="A29" s="106" t="s">
        <v>182</v>
      </c>
      <c r="B29" s="105" t="s">
        <v>183</v>
      </c>
      <c r="C29" s="105">
        <v>7</v>
      </c>
      <c r="D29" s="136">
        <v>750.5</v>
      </c>
      <c r="E29" s="136">
        <v>619.5</v>
      </c>
      <c r="F29" s="136">
        <v>623</v>
      </c>
      <c r="G29" s="136">
        <v>424</v>
      </c>
    </row>
    <row r="30" spans="1:7" x14ac:dyDescent="0.25">
      <c r="A30" s="106" t="s">
        <v>184</v>
      </c>
      <c r="B30" s="105" t="s">
        <v>185</v>
      </c>
      <c r="C30" s="105">
        <v>1</v>
      </c>
      <c r="D30" s="136">
        <v>12</v>
      </c>
      <c r="E30" s="136">
        <v>12</v>
      </c>
      <c r="F30" s="136">
        <v>12</v>
      </c>
      <c r="G30" s="136">
        <v>12</v>
      </c>
    </row>
    <row r="31" spans="1:7" x14ac:dyDescent="0.25">
      <c r="A31" s="106" t="s">
        <v>207</v>
      </c>
      <c r="B31" s="105" t="s">
        <v>185</v>
      </c>
      <c r="C31" s="105">
        <v>1</v>
      </c>
      <c r="D31" s="136">
        <v>4342.8</v>
      </c>
      <c r="E31" s="136">
        <v>4506.7</v>
      </c>
      <c r="F31" s="136">
        <v>4506.7</v>
      </c>
      <c r="G31" s="136">
        <v>4506.7</v>
      </c>
    </row>
    <row r="32" spans="1:7" x14ac:dyDescent="0.25">
      <c r="A32" s="106" t="s">
        <v>187</v>
      </c>
      <c r="B32" s="105" t="s">
        <v>188</v>
      </c>
      <c r="C32" s="105">
        <v>4</v>
      </c>
      <c r="D32" s="136">
        <v>18352.400000000001</v>
      </c>
      <c r="E32" s="136">
        <v>18937</v>
      </c>
      <c r="F32" s="136">
        <v>18812.100000000002</v>
      </c>
      <c r="G32" s="136">
        <v>18812.100000000002</v>
      </c>
    </row>
    <row r="33" spans="1:7" x14ac:dyDescent="0.25">
      <c r="A33" s="106" t="s">
        <v>189</v>
      </c>
      <c r="B33" s="105" t="s">
        <v>188</v>
      </c>
      <c r="C33" s="105">
        <v>1</v>
      </c>
      <c r="D33" s="136">
        <v>2.7</v>
      </c>
      <c r="E33" s="136">
        <v>2.7</v>
      </c>
      <c r="F33" s="136">
        <v>2.7</v>
      </c>
      <c r="G33" s="136">
        <v>2.7</v>
      </c>
    </row>
    <row r="34" spans="1:7" x14ac:dyDescent="0.25">
      <c r="A34" s="106" t="s">
        <v>190</v>
      </c>
      <c r="B34" s="105" t="s">
        <v>191</v>
      </c>
      <c r="C34" s="105">
        <v>3</v>
      </c>
      <c r="D34" s="136">
        <v>38</v>
      </c>
      <c r="E34" s="136">
        <v>20.7</v>
      </c>
      <c r="F34" s="136">
        <v>0</v>
      </c>
      <c r="G34" s="136">
        <v>0</v>
      </c>
    </row>
    <row r="35" spans="1:7" x14ac:dyDescent="0.25">
      <c r="A35" s="106" t="s">
        <v>208</v>
      </c>
      <c r="B35" s="105" t="s">
        <v>209</v>
      </c>
      <c r="C35" s="105">
        <v>3</v>
      </c>
      <c r="D35" s="136">
        <v>85</v>
      </c>
      <c r="E35" s="136">
        <v>85</v>
      </c>
      <c r="F35" s="136">
        <v>85</v>
      </c>
      <c r="G35" s="136">
        <v>85</v>
      </c>
    </row>
    <row r="36" spans="1:7" x14ac:dyDescent="0.25">
      <c r="A36" s="106" t="s">
        <v>192</v>
      </c>
      <c r="B36" s="105" t="s">
        <v>191</v>
      </c>
      <c r="C36" s="105">
        <v>26</v>
      </c>
      <c r="D36" s="136">
        <v>1581.04</v>
      </c>
      <c r="E36" s="136">
        <v>1764.04</v>
      </c>
      <c r="F36" s="136">
        <v>1690.4</v>
      </c>
      <c r="G36" s="136">
        <v>1359.9</v>
      </c>
    </row>
    <row r="37" spans="1:7" x14ac:dyDescent="0.25">
      <c r="A37" s="106" t="s">
        <v>194</v>
      </c>
      <c r="B37" s="105" t="s">
        <v>195</v>
      </c>
      <c r="C37" s="105">
        <v>14</v>
      </c>
      <c r="D37" s="136">
        <v>901.9</v>
      </c>
      <c r="E37" s="136">
        <v>702</v>
      </c>
      <c r="F37" s="136">
        <v>600</v>
      </c>
      <c r="G37" s="136">
        <v>124.8</v>
      </c>
    </row>
    <row r="38" spans="1:7" x14ac:dyDescent="0.25">
      <c r="A38" s="106" t="s">
        <v>196</v>
      </c>
      <c r="B38" s="105" t="s">
        <v>181</v>
      </c>
      <c r="C38" s="105">
        <v>7</v>
      </c>
      <c r="D38" s="136">
        <v>103</v>
      </c>
      <c r="E38" s="136">
        <v>102</v>
      </c>
      <c r="F38" s="136">
        <v>92.7</v>
      </c>
      <c r="G38" s="136">
        <v>85.7</v>
      </c>
    </row>
    <row r="39" spans="1:7" x14ac:dyDescent="0.25">
      <c r="A39" s="106" t="s">
        <v>431</v>
      </c>
      <c r="B39" s="105" t="s">
        <v>195</v>
      </c>
      <c r="C39" s="105">
        <v>14</v>
      </c>
      <c r="D39" s="136">
        <v>521.59999999999991</v>
      </c>
      <c r="E39" s="136">
        <v>525.69999999999993</v>
      </c>
      <c r="F39" s="136">
        <v>18</v>
      </c>
      <c r="G39" s="136">
        <v>18</v>
      </c>
    </row>
    <row r="40" spans="1:7" ht="3" customHeight="1" x14ac:dyDescent="0.25">
      <c r="A40" s="106" t="s">
        <v>201</v>
      </c>
      <c r="B40" s="105" t="s">
        <v>211</v>
      </c>
      <c r="C40" s="105">
        <v>4</v>
      </c>
      <c r="D40" s="136">
        <v>588.90000000000009</v>
      </c>
      <c r="E40" s="136">
        <v>546.1</v>
      </c>
      <c r="F40" s="136">
        <v>276.5</v>
      </c>
      <c r="G40" s="136">
        <v>276.5</v>
      </c>
    </row>
    <row r="41" spans="1:7" ht="24" customHeight="1" x14ac:dyDescent="0.25">
      <c r="A41" s="106" t="s">
        <v>212</v>
      </c>
      <c r="B41" s="105" t="s">
        <v>211</v>
      </c>
      <c r="C41" s="105">
        <v>2</v>
      </c>
      <c r="D41" s="136">
        <v>1154.8811000000001</v>
      </c>
      <c r="E41" s="136">
        <v>628.4493629000001</v>
      </c>
      <c r="F41" s="136">
        <v>628.4493629000001</v>
      </c>
      <c r="G41" s="136">
        <v>628.4493629000001</v>
      </c>
    </row>
    <row r="42" spans="1:7" ht="25.5" customHeight="1" x14ac:dyDescent="0.25">
      <c r="A42" s="106" t="s">
        <v>213</v>
      </c>
      <c r="B42" s="105" t="s">
        <v>211</v>
      </c>
      <c r="C42" s="105">
        <v>6</v>
      </c>
      <c r="D42" s="136">
        <v>98.131</v>
      </c>
      <c r="E42" s="136">
        <v>98.682108999999997</v>
      </c>
      <c r="F42" s="136">
        <v>66.682108999999997</v>
      </c>
      <c r="G42" s="136">
        <v>66.682108999999997</v>
      </c>
    </row>
    <row r="43" spans="1:7" x14ac:dyDescent="0.25">
      <c r="A43" s="106" t="s">
        <v>202</v>
      </c>
      <c r="B43" s="105" t="s">
        <v>177</v>
      </c>
      <c r="C43" s="105">
        <v>78</v>
      </c>
      <c r="D43" s="136">
        <v>6172.4967699999988</v>
      </c>
      <c r="E43" s="136">
        <v>5814.5149999999994</v>
      </c>
      <c r="F43" s="136">
        <v>5299.2149999999992</v>
      </c>
      <c r="G43" s="136">
        <v>5287.5399999999991</v>
      </c>
    </row>
    <row r="44" spans="1:7" x14ac:dyDescent="0.25">
      <c r="A44" s="4" t="s">
        <v>214</v>
      </c>
      <c r="B44" s="197" t="s">
        <v>204</v>
      </c>
      <c r="C44" s="198">
        <f>SUM(C27:C43)</f>
        <v>197</v>
      </c>
      <c r="D44" s="199">
        <f>SUM(D27:D43)</f>
        <v>35175.172620000005</v>
      </c>
      <c r="E44" s="199">
        <f>SUM(E27:E43)</f>
        <v>34831.947721899996</v>
      </c>
      <c r="F44" s="199">
        <f>SUM(F27:F43)</f>
        <v>33069.307721900004</v>
      </c>
      <c r="G44" s="199">
        <f>SUM(G27:G43)</f>
        <v>31849.5167219</v>
      </c>
    </row>
    <row r="45" spans="1:7" x14ac:dyDescent="0.25">
      <c r="A45" s="4" t="s">
        <v>215</v>
      </c>
      <c r="B45" s="197" t="s">
        <v>204</v>
      </c>
      <c r="C45" s="198">
        <f>SUM(C25+C44)</f>
        <v>319</v>
      </c>
      <c r="D45" s="199">
        <f>SUM(D25+D44)</f>
        <v>245713.29966691081</v>
      </c>
      <c r="E45" s="199">
        <f>SUM(E25+E44)</f>
        <v>265976.20222544076</v>
      </c>
      <c r="F45" s="199">
        <f>SUM(F25+F44)</f>
        <v>259910.18609304074</v>
      </c>
      <c r="G45" s="199">
        <f>SUM(G25+G44)</f>
        <v>261650.22917509393</v>
      </c>
    </row>
    <row r="46" spans="1:7" x14ac:dyDescent="0.25">
      <c r="A46" s="4" t="s">
        <v>216</v>
      </c>
      <c r="B46" s="197" t="s">
        <v>204</v>
      </c>
      <c r="C46" s="200" t="s">
        <v>204</v>
      </c>
      <c r="D46" s="201">
        <f>+D45/[3]Gögn!D2</f>
        <v>0.17559453768818814</v>
      </c>
      <c r="E46" s="201">
        <f>+E45/[3]Gögn!D2</f>
        <v>0.19007505222203377</v>
      </c>
      <c r="F46" s="202">
        <v>1</v>
      </c>
      <c r="G46" s="202">
        <v>1</v>
      </c>
    </row>
    <row r="47" spans="1:7" ht="6.6" customHeight="1" x14ac:dyDescent="0.25">
      <c r="A47" s="115"/>
      <c r="B47" s="123"/>
      <c r="C47" s="123"/>
      <c r="D47" s="115"/>
      <c r="E47" s="115"/>
      <c r="F47" s="115"/>
      <c r="G47" s="11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8309-9E83-4B14-9E86-851448D57BBE}">
  <sheetPr codeName="Sheet17"/>
  <dimension ref="A1:G47"/>
  <sheetViews>
    <sheetView topLeftCell="A3" workbookViewId="0">
      <selection activeCell="D24" sqref="D24"/>
    </sheetView>
  </sheetViews>
  <sheetFormatPr defaultColWidth="9.109375" defaultRowHeight="13.2" x14ac:dyDescent="0.25"/>
  <cols>
    <col min="1" max="1" width="31.109375" style="47" customWidth="1"/>
    <col min="2" max="2" width="7.44140625" style="47" customWidth="1"/>
    <col min="3" max="3" width="4.44140625" style="47" customWidth="1"/>
    <col min="4" max="4" width="31.109375" style="47" customWidth="1"/>
    <col min="5" max="5" width="7.44140625" style="47" customWidth="1"/>
    <col min="6" max="16384" width="9.109375" style="47"/>
  </cols>
  <sheetData>
    <row r="1" spans="1:7" hidden="1" x14ac:dyDescent="0.25">
      <c r="A1" s="50"/>
      <c r="B1" s="50"/>
      <c r="C1" s="50"/>
      <c r="D1" s="50"/>
      <c r="E1" s="50"/>
    </row>
    <row r="2" spans="1:7" hidden="1" x14ac:dyDescent="0.25">
      <c r="B2" s="79"/>
      <c r="C2" s="50"/>
      <c r="D2" s="50"/>
      <c r="E2" s="79"/>
    </row>
    <row r="3" spans="1:7" x14ac:dyDescent="0.25">
      <c r="A3" s="103" t="s">
        <v>240</v>
      </c>
      <c r="B3" s="104" t="s">
        <v>241</v>
      </c>
      <c r="C3" s="114"/>
      <c r="D3" s="103" t="s">
        <v>240</v>
      </c>
      <c r="E3" s="104" t="s">
        <v>241</v>
      </c>
    </row>
    <row r="4" spans="1:7" ht="1.5" customHeight="1" x14ac:dyDescent="0.25">
      <c r="A4" s="105"/>
      <c r="B4" s="105"/>
      <c r="C4" s="105"/>
      <c r="D4" s="105"/>
      <c r="E4" s="105"/>
      <c r="G4" s="6"/>
    </row>
    <row r="5" spans="1:7" x14ac:dyDescent="0.25">
      <c r="A5" s="106" t="s">
        <v>123</v>
      </c>
      <c r="B5" s="127" t="s">
        <v>242</v>
      </c>
      <c r="C5" s="127"/>
      <c r="D5" s="106" t="s">
        <v>377</v>
      </c>
      <c r="E5" s="127" t="s">
        <v>244</v>
      </c>
    </row>
    <row r="6" spans="1:7" x14ac:dyDescent="0.25">
      <c r="A6" s="106" t="s">
        <v>245</v>
      </c>
      <c r="B6" s="127" t="s">
        <v>242</v>
      </c>
      <c r="C6" s="127"/>
      <c r="D6" s="128" t="s">
        <v>378</v>
      </c>
      <c r="E6" s="127" t="s">
        <v>244</v>
      </c>
    </row>
    <row r="7" spans="1:7" x14ac:dyDescent="0.25">
      <c r="A7" s="106" t="s">
        <v>125</v>
      </c>
      <c r="B7" s="127" t="s">
        <v>242</v>
      </c>
      <c r="C7" s="127"/>
      <c r="D7" s="128" t="s">
        <v>247</v>
      </c>
      <c r="E7" s="127" t="s">
        <v>244</v>
      </c>
    </row>
    <row r="8" spans="1:7" x14ac:dyDescent="0.25">
      <c r="A8" s="106" t="s">
        <v>129</v>
      </c>
      <c r="B8" s="127" t="s">
        <v>242</v>
      </c>
      <c r="C8" s="127"/>
      <c r="D8" s="128" t="s">
        <v>249</v>
      </c>
      <c r="E8" s="127" t="s">
        <v>244</v>
      </c>
    </row>
    <row r="9" spans="1:7" ht="12.75" customHeight="1" x14ac:dyDescent="0.25">
      <c r="A9" s="106" t="s">
        <v>126</v>
      </c>
      <c r="B9" s="127" t="s">
        <v>242</v>
      </c>
      <c r="C9" s="127"/>
      <c r="D9" s="128" t="s">
        <v>379</v>
      </c>
      <c r="E9" s="127" t="s">
        <v>244</v>
      </c>
    </row>
    <row r="10" spans="1:7" x14ac:dyDescent="0.25">
      <c r="A10" s="106" t="s">
        <v>248</v>
      </c>
      <c r="B10" s="127" t="s">
        <v>242</v>
      </c>
      <c r="C10" s="127"/>
      <c r="D10" s="128" t="s">
        <v>251</v>
      </c>
      <c r="E10" s="127" t="s">
        <v>244</v>
      </c>
    </row>
    <row r="11" spans="1:7" x14ac:dyDescent="0.25">
      <c r="A11" s="106" t="s">
        <v>250</v>
      </c>
      <c r="B11" s="127" t="s">
        <v>244</v>
      </c>
      <c r="C11" s="127"/>
      <c r="D11" s="128" t="s">
        <v>253</v>
      </c>
      <c r="E11" s="127" t="s">
        <v>244</v>
      </c>
    </row>
    <row r="12" spans="1:7" x14ac:dyDescent="0.25">
      <c r="A12" s="106" t="s">
        <v>252</v>
      </c>
      <c r="B12" s="127" t="s">
        <v>244</v>
      </c>
      <c r="C12" s="127"/>
      <c r="D12" s="128" t="s">
        <v>255</v>
      </c>
      <c r="E12" s="127" t="s">
        <v>244</v>
      </c>
    </row>
    <row r="13" spans="1:7" x14ac:dyDescent="0.25">
      <c r="A13" s="106" t="s">
        <v>254</v>
      </c>
      <c r="B13" s="127" t="s">
        <v>244</v>
      </c>
      <c r="C13" s="127"/>
      <c r="D13" s="128" t="s">
        <v>313</v>
      </c>
      <c r="E13" s="127" t="s">
        <v>244</v>
      </c>
    </row>
    <row r="14" spans="1:7" x14ac:dyDescent="0.25">
      <c r="A14" s="106" t="s">
        <v>124</v>
      </c>
      <c r="B14" s="127" t="s">
        <v>244</v>
      </c>
      <c r="C14" s="127"/>
      <c r="D14" s="128" t="s">
        <v>257</v>
      </c>
      <c r="E14" s="127" t="s">
        <v>244</v>
      </c>
    </row>
    <row r="15" spans="1:7" x14ac:dyDescent="0.25">
      <c r="A15" s="106" t="s">
        <v>256</v>
      </c>
      <c r="B15" s="127" t="s">
        <v>244</v>
      </c>
      <c r="C15" s="127"/>
      <c r="D15" s="128" t="s">
        <v>380</v>
      </c>
      <c r="E15" s="127" t="s">
        <v>244</v>
      </c>
    </row>
    <row r="16" spans="1:7" x14ac:dyDescent="0.25">
      <c r="A16" s="106" t="s">
        <v>381</v>
      </c>
      <c r="B16" s="127" t="s">
        <v>244</v>
      </c>
      <c r="C16" s="127"/>
      <c r="D16" s="128" t="s">
        <v>382</v>
      </c>
      <c r="E16" s="127" t="s">
        <v>244</v>
      </c>
    </row>
    <row r="17" spans="1:6" x14ac:dyDescent="0.25">
      <c r="A17" s="106" t="s">
        <v>258</v>
      </c>
      <c r="B17" s="127" t="s">
        <v>244</v>
      </c>
      <c r="C17" s="127"/>
      <c r="D17" s="128" t="s">
        <v>383</v>
      </c>
      <c r="E17" s="127" t="s">
        <v>244</v>
      </c>
    </row>
    <row r="18" spans="1:6" x14ac:dyDescent="0.25">
      <c r="A18" s="106" t="s">
        <v>243</v>
      </c>
      <c r="B18" s="127" t="s">
        <v>244</v>
      </c>
      <c r="C18" s="127"/>
      <c r="D18" s="128" t="s">
        <v>259</v>
      </c>
      <c r="E18" s="127" t="s">
        <v>244</v>
      </c>
      <c r="F18" s="50"/>
    </row>
    <row r="19" spans="1:6" x14ac:dyDescent="0.25">
      <c r="A19" s="106" t="s">
        <v>246</v>
      </c>
      <c r="B19" s="127" t="s">
        <v>244</v>
      </c>
      <c r="C19" s="127"/>
      <c r="D19" s="128"/>
      <c r="E19" s="127"/>
    </row>
    <row r="20" spans="1:6" ht="6.6" customHeight="1" x14ac:dyDescent="0.25">
      <c r="A20" s="129"/>
      <c r="B20" s="129"/>
      <c r="C20" s="130"/>
      <c r="D20" s="129"/>
      <c r="E20" s="129"/>
    </row>
    <row r="29" spans="1:6" ht="14.4" x14ac:dyDescent="0.3">
      <c r="A29" s="80"/>
      <c r="B29" s="80"/>
    </row>
    <row r="30" spans="1:6" ht="14.4" x14ac:dyDescent="0.3">
      <c r="A30" s="80"/>
      <c r="B30" s="80"/>
    </row>
    <row r="31" spans="1:6" ht="14.4" x14ac:dyDescent="0.3">
      <c r="A31" s="80"/>
      <c r="B31" s="80"/>
    </row>
    <row r="32" spans="1:6" ht="14.4" x14ac:dyDescent="0.3">
      <c r="A32" s="80"/>
      <c r="B32" s="80"/>
    </row>
    <row r="33" spans="1:2" ht="14.4" x14ac:dyDescent="0.3">
      <c r="A33" s="80"/>
      <c r="B33" s="80"/>
    </row>
    <row r="34" spans="1:2" ht="14.4" x14ac:dyDescent="0.3">
      <c r="A34" s="80"/>
      <c r="B34" s="80"/>
    </row>
    <row r="35" spans="1:2" ht="14.4" x14ac:dyDescent="0.3">
      <c r="A35" s="80"/>
      <c r="B35" s="80"/>
    </row>
    <row r="36" spans="1:2" ht="14.4" x14ac:dyDescent="0.3">
      <c r="A36" s="80"/>
      <c r="B36" s="80"/>
    </row>
    <row r="37" spans="1:2" ht="14.4" x14ac:dyDescent="0.3">
      <c r="A37" s="80"/>
      <c r="B37" s="80"/>
    </row>
    <row r="38" spans="1:2" ht="14.4" x14ac:dyDescent="0.3">
      <c r="A38" s="80"/>
      <c r="B38" s="80"/>
    </row>
    <row r="39" spans="1:2" ht="14.4" x14ac:dyDescent="0.3">
      <c r="A39" s="80"/>
      <c r="B39" s="80"/>
    </row>
    <row r="40" spans="1:2" ht="14.4" x14ac:dyDescent="0.3">
      <c r="A40" s="80"/>
      <c r="B40" s="80"/>
    </row>
    <row r="41" spans="1:2" ht="14.4" x14ac:dyDescent="0.3">
      <c r="A41" s="80"/>
      <c r="B41" s="80"/>
    </row>
    <row r="42" spans="1:2" ht="14.4" x14ac:dyDescent="0.3">
      <c r="A42" s="80"/>
      <c r="B42" s="80"/>
    </row>
    <row r="43" spans="1:2" ht="14.4" x14ac:dyDescent="0.3">
      <c r="A43" s="80"/>
      <c r="B43" s="80"/>
    </row>
    <row r="44" spans="1:2" ht="14.4" x14ac:dyDescent="0.3">
      <c r="A44" s="80"/>
      <c r="B44" s="80"/>
    </row>
    <row r="45" spans="1:2" ht="14.4" x14ac:dyDescent="0.3">
      <c r="A45" s="80"/>
      <c r="B45" s="80"/>
    </row>
    <row r="46" spans="1:2" ht="14.4" x14ac:dyDescent="0.3">
      <c r="A46" s="80"/>
      <c r="B46" s="80"/>
    </row>
    <row r="47" spans="1:2" ht="14.4" x14ac:dyDescent="0.3">
      <c r="A47" s="80"/>
      <c r="B47" s="8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3D3D-A869-4507-9FEF-BEF45A617873}">
  <sheetPr codeName="Sheet18"/>
  <dimension ref="A1:J16"/>
  <sheetViews>
    <sheetView topLeftCell="A2" workbookViewId="0">
      <selection activeCell="K20" sqref="K20"/>
    </sheetView>
  </sheetViews>
  <sheetFormatPr defaultColWidth="9.21875" defaultRowHeight="13.2" x14ac:dyDescent="0.25"/>
  <cols>
    <col min="1" max="1" width="32.5546875" style="47" customWidth="1"/>
    <col min="2" max="7" width="8" style="47" customWidth="1"/>
    <col min="8" max="16384" width="9.21875" style="47"/>
  </cols>
  <sheetData>
    <row r="1" spans="1:10" hidden="1" x14ac:dyDescent="0.25">
      <c r="A1" s="50"/>
      <c r="B1" s="50"/>
      <c r="C1" s="50"/>
      <c r="D1" s="50"/>
      <c r="E1" s="50"/>
      <c r="F1" s="50"/>
      <c r="G1" s="50"/>
    </row>
    <row r="2" spans="1:10" ht="24" x14ac:dyDescent="0.25">
      <c r="A2" s="103" t="s">
        <v>384</v>
      </c>
      <c r="B2" s="104" t="s">
        <v>260</v>
      </c>
      <c r="C2" s="104" t="s">
        <v>385</v>
      </c>
      <c r="D2" s="104" t="s">
        <v>261</v>
      </c>
      <c r="E2" s="104" t="s">
        <v>262</v>
      </c>
      <c r="F2" s="104" t="s">
        <v>263</v>
      </c>
      <c r="G2" s="104" t="s">
        <v>264</v>
      </c>
    </row>
    <row r="3" spans="1:10" ht="2.25" customHeight="1" x14ac:dyDescent="0.25">
      <c r="A3" s="105"/>
      <c r="B3" s="105"/>
      <c r="C3" s="105"/>
      <c r="D3" s="105"/>
      <c r="E3" s="105"/>
      <c r="F3" s="105"/>
      <c r="G3" s="105"/>
    </row>
    <row r="4" spans="1:10" x14ac:dyDescent="0.25">
      <c r="A4" s="106" t="s">
        <v>123</v>
      </c>
      <c r="B4" s="131">
        <v>1</v>
      </c>
      <c r="C4" s="132">
        <v>4698.3389999999999</v>
      </c>
      <c r="D4" s="132">
        <v>20637.409</v>
      </c>
      <c r="E4" s="132">
        <v>25335.746999999999</v>
      </c>
      <c r="F4" s="132">
        <v>1281.43</v>
      </c>
      <c r="G4" s="132">
        <v>703.5</v>
      </c>
      <c r="H4" s="60"/>
      <c r="J4" s="62"/>
    </row>
    <row r="5" spans="1:10" ht="12.75" customHeight="1" x14ac:dyDescent="0.25">
      <c r="A5" s="106" t="s">
        <v>125</v>
      </c>
      <c r="B5" s="131">
        <v>1</v>
      </c>
      <c r="C5" s="132">
        <v>24106.899000000001</v>
      </c>
      <c r="D5" s="132">
        <v>156866.07399999999</v>
      </c>
      <c r="E5" s="132">
        <v>180972.973</v>
      </c>
      <c r="F5" s="132">
        <v>2498.89</v>
      </c>
      <c r="G5" s="132">
        <v>1823.1510000000001</v>
      </c>
      <c r="H5" s="60"/>
      <c r="J5" s="63"/>
    </row>
    <row r="6" spans="1:10" x14ac:dyDescent="0.25">
      <c r="A6" s="106" t="s">
        <v>265</v>
      </c>
      <c r="B6" s="131">
        <v>1</v>
      </c>
      <c r="C6" s="132">
        <v>-254228.598</v>
      </c>
      <c r="D6" s="132">
        <v>833079.23699999996</v>
      </c>
      <c r="E6" s="132">
        <v>578850.63899999997</v>
      </c>
      <c r="F6" s="132">
        <v>60978</v>
      </c>
      <c r="G6" s="132">
        <v>-23525</v>
      </c>
      <c r="H6" s="60"/>
    </row>
    <row r="7" spans="1:10" ht="12.75" customHeight="1" x14ac:dyDescent="0.25">
      <c r="A7" s="106" t="s">
        <v>126</v>
      </c>
      <c r="B7" s="131">
        <v>1</v>
      </c>
      <c r="C7" s="132">
        <v>64193</v>
      </c>
      <c r="D7" s="132">
        <v>90725</v>
      </c>
      <c r="E7" s="132">
        <v>154918</v>
      </c>
      <c r="F7" s="132">
        <v>7711</v>
      </c>
      <c r="G7" s="132">
        <v>-3435</v>
      </c>
      <c r="H7" s="60"/>
    </row>
    <row r="8" spans="1:10" x14ac:dyDescent="0.25">
      <c r="A8" s="106" t="s">
        <v>266</v>
      </c>
      <c r="B8" s="131">
        <v>1</v>
      </c>
      <c r="C8" s="132">
        <v>49795.372000000003</v>
      </c>
      <c r="D8" s="132">
        <v>26182.674999999999</v>
      </c>
      <c r="E8" s="132">
        <v>75978.047000000006</v>
      </c>
      <c r="F8" s="132">
        <v>22028.413</v>
      </c>
      <c r="G8" s="132">
        <v>-4117.9170000000004</v>
      </c>
      <c r="H8" s="60"/>
    </row>
    <row r="9" spans="1:10" s="54" customFormat="1" x14ac:dyDescent="0.25">
      <c r="A9" s="4" t="s">
        <v>82</v>
      </c>
      <c r="B9" s="133"/>
      <c r="C9" s="134">
        <v>-111434.98799999998</v>
      </c>
      <c r="D9" s="134">
        <v>1127490.395</v>
      </c>
      <c r="E9" s="134">
        <v>1016055.406</v>
      </c>
      <c r="F9" s="134">
        <v>94497.733000000007</v>
      </c>
      <c r="G9" s="134">
        <v>-28551.266000000003</v>
      </c>
      <c r="H9" s="60"/>
    </row>
    <row r="10" spans="1:10" ht="4.2" customHeight="1" x14ac:dyDescent="0.25">
      <c r="A10" s="129"/>
      <c r="B10" s="129"/>
      <c r="C10" s="129"/>
      <c r="D10" s="129"/>
      <c r="E10" s="129"/>
      <c r="F10" s="129"/>
      <c r="G10" s="129"/>
    </row>
    <row r="11" spans="1:10" ht="5.4" customHeight="1" x14ac:dyDescent="0.25">
      <c r="A11" s="130"/>
      <c r="B11" s="130"/>
      <c r="C11" s="130"/>
      <c r="D11" s="130"/>
      <c r="E11" s="130"/>
      <c r="F11" s="130"/>
      <c r="G11" s="130"/>
    </row>
    <row r="12" spans="1:10" x14ac:dyDescent="0.25">
      <c r="A12" s="135" t="s">
        <v>386</v>
      </c>
      <c r="B12" s="111"/>
      <c r="C12" s="111"/>
      <c r="D12" s="111"/>
      <c r="E12" s="111"/>
      <c r="F12" s="111"/>
      <c r="G12" s="111"/>
    </row>
    <row r="16" spans="1:10" x14ac:dyDescent="0.25">
      <c r="A16" s="10"/>
      <c r="B16" s="81"/>
      <c r="C16" s="82"/>
      <c r="D16" s="82"/>
      <c r="E16" s="82"/>
      <c r="F16" s="82"/>
      <c r="G16" s="8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1FC73-C40B-4DED-AB35-E08F12601B91}">
  <sheetPr codeName="Sheet19"/>
  <dimension ref="A1:P24"/>
  <sheetViews>
    <sheetView workbookViewId="0">
      <selection activeCell="I25" sqref="I25"/>
    </sheetView>
  </sheetViews>
  <sheetFormatPr defaultColWidth="9.109375" defaultRowHeight="13.2" x14ac:dyDescent="0.25"/>
  <cols>
    <col min="1" max="1" width="28.88671875" style="47" customWidth="1"/>
    <col min="2" max="2" width="10.44140625" style="47" customWidth="1"/>
    <col min="3" max="3" width="11" style="47" customWidth="1"/>
    <col min="4" max="4" width="10.44140625" style="47" customWidth="1"/>
    <col min="5" max="16384" width="9.109375" style="47"/>
  </cols>
  <sheetData>
    <row r="1" spans="1:16" ht="0.75" customHeight="1" x14ac:dyDescent="0.25">
      <c r="A1" s="50"/>
      <c r="B1" s="50"/>
      <c r="C1" s="50"/>
      <c r="D1" s="50"/>
    </row>
    <row r="2" spans="1:16" ht="25.2" x14ac:dyDescent="0.25">
      <c r="A2" s="103" t="s">
        <v>39</v>
      </c>
      <c r="B2" s="104" t="s">
        <v>305</v>
      </c>
      <c r="C2" s="104" t="s">
        <v>387</v>
      </c>
      <c r="D2" s="104" t="s">
        <v>267</v>
      </c>
    </row>
    <row r="3" spans="1:16" ht="3" customHeight="1" x14ac:dyDescent="0.25">
      <c r="A3" s="105"/>
      <c r="B3" s="105"/>
      <c r="C3" s="105"/>
      <c r="D3" s="105"/>
    </row>
    <row r="4" spans="1:16" x14ac:dyDescent="0.25">
      <c r="A4" s="106" t="s">
        <v>123</v>
      </c>
      <c r="B4" s="136">
        <v>174.5</v>
      </c>
      <c r="C4" s="137">
        <v>5000</v>
      </c>
      <c r="D4" s="137">
        <v>5000</v>
      </c>
    </row>
    <row r="5" spans="1:16" x14ac:dyDescent="0.25">
      <c r="A5" s="106" t="s">
        <v>245</v>
      </c>
      <c r="B5" s="136">
        <v>-3091.2610253137668</v>
      </c>
      <c r="C5" s="137">
        <v>1500</v>
      </c>
      <c r="D5" s="137">
        <v>0</v>
      </c>
    </row>
    <row r="6" spans="1:16" ht="12.75" customHeight="1" x14ac:dyDescent="0.25">
      <c r="A6" s="106" t="s">
        <v>125</v>
      </c>
      <c r="B6" s="136">
        <v>1754.383</v>
      </c>
      <c r="C6" s="136">
        <v>20000</v>
      </c>
      <c r="D6" s="136">
        <v>20000</v>
      </c>
    </row>
    <row r="7" spans="1:16" ht="12.75" customHeight="1" x14ac:dyDescent="0.25">
      <c r="A7" s="138" t="s">
        <v>268</v>
      </c>
      <c r="B7" s="139"/>
      <c r="C7" s="139"/>
      <c r="D7" s="139">
        <v>4000</v>
      </c>
    </row>
    <row r="8" spans="1:16" x14ac:dyDescent="0.25">
      <c r="A8" s="106" t="s">
        <v>129</v>
      </c>
      <c r="B8" s="136">
        <v>-17877.401999999998</v>
      </c>
      <c r="C8" s="136">
        <v>0</v>
      </c>
      <c r="D8" s="136">
        <v>0</v>
      </c>
      <c r="H8" s="86"/>
    </row>
    <row r="9" spans="1:16" x14ac:dyDescent="0.25">
      <c r="A9" s="106" t="s">
        <v>126</v>
      </c>
      <c r="B9" s="136">
        <v>4503</v>
      </c>
      <c r="C9" s="137">
        <v>10000</v>
      </c>
      <c r="D9" s="137">
        <v>10600</v>
      </c>
      <c r="H9" s="86"/>
    </row>
    <row r="10" spans="1:16" x14ac:dyDescent="0.25">
      <c r="A10" s="106" t="s">
        <v>269</v>
      </c>
      <c r="B10" s="136">
        <v>4561.4430000000002</v>
      </c>
      <c r="C10" s="137"/>
      <c r="D10" s="137"/>
      <c r="H10" s="86"/>
    </row>
    <row r="11" spans="1:16" x14ac:dyDescent="0.25">
      <c r="A11" s="4" t="s">
        <v>82</v>
      </c>
      <c r="B11" s="134">
        <v>-9974.3370253137655</v>
      </c>
      <c r="C11" s="134">
        <v>36500</v>
      </c>
      <c r="D11" s="134">
        <v>35600</v>
      </c>
      <c r="H11" s="86"/>
    </row>
    <row r="12" spans="1:16" ht="4.2" customHeight="1" x14ac:dyDescent="0.25">
      <c r="A12" s="115"/>
      <c r="B12" s="115"/>
      <c r="C12" s="115"/>
      <c r="D12" s="115"/>
      <c r="H12" s="86"/>
    </row>
    <row r="13" spans="1:16" ht="6.6" customHeight="1" x14ac:dyDescent="0.25">
      <c r="A13" s="105"/>
      <c r="B13" s="105"/>
      <c r="C13" s="105"/>
      <c r="D13" s="105"/>
      <c r="H13" s="86"/>
      <c r="J13" s="87"/>
    </row>
    <row r="14" spans="1:16" x14ac:dyDescent="0.25">
      <c r="A14" s="135" t="s">
        <v>388</v>
      </c>
      <c r="B14" s="83"/>
      <c r="C14" s="83"/>
      <c r="D14" s="83"/>
      <c r="H14" s="86"/>
      <c r="J14" s="87"/>
    </row>
    <row r="15" spans="1:16" x14ac:dyDescent="0.25">
      <c r="A15" s="83"/>
      <c r="B15" s="5"/>
      <c r="C15" s="5"/>
      <c r="D15" s="5"/>
      <c r="H15" s="86"/>
      <c r="J15" s="87"/>
    </row>
    <row r="16" spans="1:16" s="53" customFormat="1" x14ac:dyDescent="0.25">
      <c r="H16" s="86"/>
      <c r="I16" s="47"/>
      <c r="J16" s="47"/>
      <c r="K16" s="47"/>
      <c r="L16" s="47"/>
      <c r="M16" s="47"/>
      <c r="N16" s="47"/>
      <c r="O16" s="47"/>
      <c r="P16" s="47"/>
    </row>
    <row r="17" spans="1:10" x14ac:dyDescent="0.25">
      <c r="A17" s="83"/>
      <c r="H17" s="86"/>
      <c r="J17" s="86"/>
    </row>
    <row r="18" spans="1:10" x14ac:dyDescent="0.25">
      <c r="H18" s="86"/>
      <c r="J18" s="87"/>
    </row>
    <row r="19" spans="1:10" x14ac:dyDescent="0.25">
      <c r="H19" s="86"/>
      <c r="J19" s="87"/>
    </row>
    <row r="20" spans="1:10" x14ac:dyDescent="0.25">
      <c r="H20" s="86"/>
      <c r="J20" s="87"/>
    </row>
    <row r="21" spans="1:10" x14ac:dyDescent="0.25">
      <c r="G21" s="10"/>
      <c r="H21" s="17"/>
      <c r="I21" s="84"/>
      <c r="J21" s="84"/>
    </row>
    <row r="22" spans="1:10" x14ac:dyDescent="0.25">
      <c r="H22" s="86"/>
      <c r="J22" s="87"/>
    </row>
    <row r="23" spans="1:10" x14ac:dyDescent="0.25">
      <c r="H23" s="86"/>
      <c r="J23" s="87"/>
    </row>
    <row r="24" spans="1:10" x14ac:dyDescent="0.25">
      <c r="H24" s="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6424-0AAD-419B-96A1-6FD48203C5DB}">
  <sheetPr codeName="Sheet2"/>
  <dimension ref="A1:G19"/>
  <sheetViews>
    <sheetView workbookViewId="0">
      <selection activeCell="O35" sqref="O35"/>
    </sheetView>
  </sheetViews>
  <sheetFormatPr defaultColWidth="9.109375" defaultRowHeight="12" x14ac:dyDescent="0.25"/>
  <cols>
    <col min="1" max="1" width="26.6640625" style="5" bestFit="1" customWidth="1"/>
    <col min="2" max="2" width="8.77734375" style="6" customWidth="1"/>
    <col min="3" max="3" width="7.6640625" style="6" customWidth="1"/>
    <col min="4" max="4" width="8" style="6" bestFit="1" customWidth="1"/>
    <col min="5" max="6" width="8.77734375" style="6" customWidth="1"/>
    <col min="7" max="7" width="8" style="6" customWidth="1"/>
    <col min="8" max="16384" width="9.109375" style="5"/>
  </cols>
  <sheetData>
    <row r="1" spans="1:7" ht="24" x14ac:dyDescent="0.25">
      <c r="A1" s="103" t="s">
        <v>347</v>
      </c>
      <c r="B1" s="104" t="s">
        <v>348</v>
      </c>
      <c r="C1" s="104" t="s">
        <v>349</v>
      </c>
      <c r="D1" s="104" t="s">
        <v>350</v>
      </c>
      <c r="E1" s="104" t="s">
        <v>351</v>
      </c>
    </row>
    <row r="2" spans="1:7" x14ac:dyDescent="0.25">
      <c r="A2" s="105"/>
      <c r="B2" s="105"/>
      <c r="C2" s="105"/>
      <c r="D2" s="105"/>
      <c r="E2" s="105"/>
    </row>
    <row r="3" spans="1:7" x14ac:dyDescent="0.25">
      <c r="A3" s="106" t="s">
        <v>352</v>
      </c>
      <c r="B3" s="107">
        <v>2141</v>
      </c>
      <c r="C3" s="108">
        <v>0.5</v>
      </c>
      <c r="D3" s="108">
        <v>0.9</v>
      </c>
      <c r="E3" s="108">
        <v>2.4</v>
      </c>
    </row>
    <row r="4" spans="1:7" x14ac:dyDescent="0.25">
      <c r="A4" s="106" t="s">
        <v>353</v>
      </c>
      <c r="B4" s="107">
        <v>1085</v>
      </c>
      <c r="C4" s="108">
        <v>1.8</v>
      </c>
      <c r="D4" s="108">
        <v>1.6</v>
      </c>
      <c r="E4" s="108">
        <v>0.9</v>
      </c>
    </row>
    <row r="5" spans="1:7" x14ac:dyDescent="0.25">
      <c r="A5" s="106" t="s">
        <v>354</v>
      </c>
      <c r="B5" s="107">
        <v>1045</v>
      </c>
      <c r="C5" s="108">
        <v>1.6</v>
      </c>
      <c r="D5" s="108">
        <v>1.1000000000000001</v>
      </c>
      <c r="E5" s="108">
        <v>3</v>
      </c>
    </row>
    <row r="6" spans="1:7" x14ac:dyDescent="0.25">
      <c r="A6" s="109" t="s">
        <v>355</v>
      </c>
      <c r="B6" s="107">
        <v>676</v>
      </c>
      <c r="C6" s="108">
        <v>3.6</v>
      </c>
      <c r="D6" s="108">
        <v>1.9</v>
      </c>
      <c r="E6" s="108">
        <v>2.5</v>
      </c>
    </row>
    <row r="7" spans="1:7" s="12" customFormat="1" x14ac:dyDescent="0.25">
      <c r="A7" s="109" t="s">
        <v>356</v>
      </c>
      <c r="B7" s="107">
        <v>196</v>
      </c>
      <c r="C7" s="108">
        <v>-2.2999999999999998</v>
      </c>
      <c r="D7" s="108">
        <v>2.9</v>
      </c>
      <c r="E7" s="108">
        <v>4.9000000000000004</v>
      </c>
      <c r="F7" s="6"/>
      <c r="G7" s="6"/>
    </row>
    <row r="8" spans="1:7" x14ac:dyDescent="0.25">
      <c r="A8" s="109" t="s">
        <v>357</v>
      </c>
      <c r="B8" s="107">
        <v>173</v>
      </c>
      <c r="C8" s="108">
        <v>-1.2</v>
      </c>
      <c r="D8" s="108">
        <v>-3.9</v>
      </c>
      <c r="E8" s="108">
        <v>2.6</v>
      </c>
    </row>
    <row r="9" spans="1:7" x14ac:dyDescent="0.25">
      <c r="A9" s="106" t="s">
        <v>358</v>
      </c>
      <c r="B9" s="107">
        <v>1886</v>
      </c>
      <c r="C9" s="108">
        <v>6.3</v>
      </c>
      <c r="D9" s="108">
        <v>1.3</v>
      </c>
      <c r="E9" s="108">
        <v>4.2</v>
      </c>
    </row>
    <row r="10" spans="1:7" s="12" customFormat="1" x14ac:dyDescent="0.25">
      <c r="A10" s="106" t="s">
        <v>359</v>
      </c>
      <c r="B10" s="107">
        <v>1865</v>
      </c>
      <c r="C10" s="108">
        <v>-1.1000000000000001</v>
      </c>
      <c r="D10" s="108">
        <v>1.2</v>
      </c>
      <c r="E10" s="108">
        <v>2.9</v>
      </c>
      <c r="F10" s="6"/>
      <c r="G10" s="6"/>
    </row>
    <row r="11" spans="1:7" x14ac:dyDescent="0.25">
      <c r="A11" s="106" t="s">
        <v>360</v>
      </c>
      <c r="B11" s="107">
        <v>4300</v>
      </c>
      <c r="C11" s="108">
        <v>1.6</v>
      </c>
      <c r="D11" s="108">
        <v>0.8</v>
      </c>
      <c r="E11" s="108">
        <v>2.1</v>
      </c>
    </row>
    <row r="12" spans="1:7" x14ac:dyDescent="0.25">
      <c r="A12" s="106" t="s">
        <v>128</v>
      </c>
      <c r="B12" s="107">
        <v>4321</v>
      </c>
      <c r="C12" s="108">
        <v>5</v>
      </c>
      <c r="D12" s="108">
        <v>0.9</v>
      </c>
      <c r="E12" s="108">
        <v>2.6</v>
      </c>
    </row>
    <row r="13" spans="1:7" s="12" customFormat="1" x14ac:dyDescent="0.25">
      <c r="A13" s="106" t="s">
        <v>361</v>
      </c>
      <c r="B13" s="107"/>
      <c r="C13" s="108">
        <v>0.5</v>
      </c>
      <c r="D13" s="108">
        <v>0.5</v>
      </c>
      <c r="E13" s="108">
        <v>1.2</v>
      </c>
      <c r="F13" s="6"/>
      <c r="G13" s="6"/>
    </row>
    <row r="14" spans="1:7" x14ac:dyDescent="0.25">
      <c r="A14" s="106" t="s">
        <v>362</v>
      </c>
      <c r="B14" s="107"/>
      <c r="C14" s="108">
        <v>1.2</v>
      </c>
      <c r="D14" s="108">
        <v>0.5</v>
      </c>
      <c r="E14" s="108">
        <v>1.3</v>
      </c>
    </row>
    <row r="15" spans="1:7" x14ac:dyDescent="0.25">
      <c r="A15" s="106" t="s">
        <v>363</v>
      </c>
      <c r="B15" s="107"/>
      <c r="C15" s="108">
        <v>8.6999999999999993</v>
      </c>
      <c r="D15" s="108">
        <v>6</v>
      </c>
      <c r="E15" s="108">
        <v>3.9</v>
      </c>
    </row>
    <row r="16" spans="1:7" x14ac:dyDescent="0.25">
      <c r="A16" s="106" t="s">
        <v>364</v>
      </c>
      <c r="B16" s="107"/>
      <c r="C16" s="108">
        <v>3.2</v>
      </c>
      <c r="D16" s="108">
        <v>4</v>
      </c>
      <c r="E16" s="108">
        <v>4.2</v>
      </c>
    </row>
    <row r="17" spans="1:5" x14ac:dyDescent="0.25">
      <c r="A17" s="106" t="s">
        <v>365</v>
      </c>
      <c r="B17" s="107"/>
      <c r="C17" s="108">
        <v>6.9</v>
      </c>
      <c r="D17" s="108">
        <v>6.1</v>
      </c>
      <c r="E17" s="108">
        <v>5.4</v>
      </c>
    </row>
    <row r="18" spans="1:5" ht="4.8" customHeight="1" thickBot="1" x14ac:dyDescent="0.3">
      <c r="A18" s="110"/>
      <c r="B18" s="110"/>
      <c r="C18" s="110"/>
      <c r="D18" s="110"/>
      <c r="E18" s="110"/>
    </row>
    <row r="19" spans="1:5" ht="13.2" x14ac:dyDescent="0.25">
      <c r="A19" s="105" t="s">
        <v>366</v>
      </c>
      <c r="B19" s="111"/>
      <c r="C19" s="111"/>
      <c r="D19" s="111"/>
      <c r="E19" s="111"/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C93D1-9826-4EF0-B54E-01BE77720C24}">
  <sheetPr codeName="Sheet20"/>
  <dimension ref="A1:M36"/>
  <sheetViews>
    <sheetView topLeftCell="A2" workbookViewId="0">
      <selection activeCell="A2" sqref="A2:D35"/>
    </sheetView>
  </sheetViews>
  <sheetFormatPr defaultColWidth="8.5546875" defaultRowHeight="14.4" x14ac:dyDescent="0.3"/>
  <cols>
    <col min="1" max="1" width="45.5546875" style="88" customWidth="1"/>
    <col min="2" max="3" width="10.5546875" style="88" customWidth="1"/>
    <col min="4" max="4" width="8.5546875" style="88"/>
    <col min="5" max="5" width="50.5546875" style="88" customWidth="1"/>
    <col min="6" max="16384" width="8.5546875" style="88"/>
  </cols>
  <sheetData>
    <row r="1" spans="1:13" hidden="1" x14ac:dyDescent="0.3">
      <c r="A1" s="5"/>
      <c r="B1" s="5"/>
      <c r="C1" s="5"/>
    </row>
    <row r="2" spans="1:13" s="89" customFormat="1" ht="24.6" x14ac:dyDescent="0.3">
      <c r="A2" s="103" t="s">
        <v>39</v>
      </c>
      <c r="B2" s="104" t="s">
        <v>389</v>
      </c>
      <c r="C2" s="104" t="s">
        <v>376</v>
      </c>
      <c r="D2" s="104" t="s">
        <v>270</v>
      </c>
      <c r="M2" s="52"/>
    </row>
    <row r="3" spans="1:13" ht="1.5" customHeight="1" x14ac:dyDescent="0.3">
      <c r="A3" s="105"/>
      <c r="B3" s="105"/>
      <c r="C3" s="105"/>
      <c r="D3" s="1"/>
      <c r="G3" s="51"/>
      <c r="H3" s="51"/>
      <c r="I3" s="51"/>
      <c r="J3" s="51"/>
      <c r="K3" s="51"/>
      <c r="L3" s="51"/>
      <c r="M3" s="51"/>
    </row>
    <row r="4" spans="1:13" ht="15" customHeight="1" x14ac:dyDescent="0.3">
      <c r="A4" s="140" t="s">
        <v>271</v>
      </c>
      <c r="B4" s="141"/>
      <c r="C4" s="141"/>
      <c r="D4" s="1"/>
      <c r="E4" s="12"/>
    </row>
    <row r="5" spans="1:13" ht="15" customHeight="1" x14ac:dyDescent="0.3">
      <c r="A5" s="106" t="s">
        <v>272</v>
      </c>
      <c r="B5" s="136">
        <v>23865.380360084491</v>
      </c>
      <c r="C5" s="107">
        <v>24869.031251208042</v>
      </c>
      <c r="D5" s="107">
        <v>1003.6508911235505</v>
      </c>
      <c r="E5" s="10"/>
      <c r="G5" s="16"/>
      <c r="H5" s="16"/>
      <c r="I5" s="51"/>
      <c r="J5" s="51"/>
      <c r="K5" s="51"/>
      <c r="L5" s="51"/>
      <c r="M5" s="51"/>
    </row>
    <row r="6" spans="1:13" x14ac:dyDescent="0.3">
      <c r="A6" s="106" t="s">
        <v>273</v>
      </c>
      <c r="B6" s="136">
        <v>19380.086206773012</v>
      </c>
      <c r="C6" s="107">
        <v>20002.806148656848</v>
      </c>
      <c r="D6" s="107">
        <v>622.71994188383508</v>
      </c>
      <c r="E6" s="10"/>
      <c r="G6" s="16"/>
      <c r="H6" s="16"/>
      <c r="I6" s="51"/>
      <c r="J6" s="51"/>
      <c r="K6" s="51"/>
      <c r="L6" s="51"/>
      <c r="M6" s="51"/>
    </row>
    <row r="7" spans="1:13" x14ac:dyDescent="0.3">
      <c r="A7" s="106" t="s">
        <v>274</v>
      </c>
      <c r="B7" s="136">
        <v>78200.706000000006</v>
      </c>
      <c r="C7" s="107">
        <v>59043.999000000003</v>
      </c>
      <c r="D7" s="107">
        <v>-19156.706999999995</v>
      </c>
      <c r="E7" s="10"/>
      <c r="G7" s="16"/>
      <c r="H7" s="16"/>
      <c r="I7" s="51"/>
      <c r="J7" s="51"/>
      <c r="K7" s="51"/>
      <c r="L7" s="51"/>
      <c r="M7" s="51"/>
    </row>
    <row r="8" spans="1:13" x14ac:dyDescent="0.3">
      <c r="A8" s="106" t="s">
        <v>275</v>
      </c>
      <c r="B8" s="136">
        <v>95797.980536905059</v>
      </c>
      <c r="C8" s="107">
        <v>75324.052127864954</v>
      </c>
      <c r="D8" s="107">
        <v>-20473.928409040102</v>
      </c>
      <c r="E8" s="10"/>
      <c r="G8" s="16"/>
      <c r="H8" s="16"/>
      <c r="I8" s="51"/>
      <c r="J8" s="51"/>
      <c r="K8" s="51"/>
      <c r="L8" s="51"/>
      <c r="M8" s="51"/>
    </row>
    <row r="9" spans="1:13" x14ac:dyDescent="0.3">
      <c r="A9" s="106" t="s">
        <v>276</v>
      </c>
      <c r="B9" s="136">
        <v>193.011</v>
      </c>
      <c r="C9" s="107">
        <v>194.011</v>
      </c>
      <c r="D9" s="107">
        <v>1</v>
      </c>
      <c r="E9" s="10"/>
      <c r="G9" s="16"/>
      <c r="H9" s="16"/>
      <c r="I9" s="51"/>
      <c r="J9" s="51"/>
      <c r="K9" s="51"/>
      <c r="L9" s="51"/>
      <c r="M9" s="51"/>
    </row>
    <row r="10" spans="1:13" x14ac:dyDescent="0.3">
      <c r="A10" s="4" t="s">
        <v>277</v>
      </c>
      <c r="B10" s="134">
        <v>-13304.991383593573</v>
      </c>
      <c r="C10" s="142">
        <v>-11607.83902531375</v>
      </c>
      <c r="D10" s="142">
        <v>1697.1523582798236</v>
      </c>
      <c r="E10" s="11"/>
      <c r="G10" s="16"/>
      <c r="H10" s="16"/>
      <c r="I10" s="51"/>
      <c r="J10" s="51"/>
      <c r="K10" s="51"/>
      <c r="L10" s="51"/>
      <c r="M10" s="51"/>
    </row>
    <row r="11" spans="1:13" x14ac:dyDescent="0.3">
      <c r="A11" s="106" t="s">
        <v>278</v>
      </c>
      <c r="B11" s="136">
        <v>1630.4</v>
      </c>
      <c r="C11" s="107">
        <v>1633.5</v>
      </c>
      <c r="D11" s="107">
        <v>3.0999999999999091</v>
      </c>
      <c r="E11" s="10"/>
      <c r="G11" s="51"/>
      <c r="H11" s="51"/>
      <c r="I11" s="51"/>
      <c r="J11" s="51"/>
      <c r="K11" s="51"/>
      <c r="L11" s="51"/>
      <c r="M11" s="51"/>
    </row>
    <row r="12" spans="1:13" x14ac:dyDescent="0.3">
      <c r="A12" s="106" t="s">
        <v>279</v>
      </c>
      <c r="B12" s="136">
        <v>0</v>
      </c>
      <c r="C12" s="107">
        <v>0</v>
      </c>
      <c r="D12" s="107">
        <v>0</v>
      </c>
      <c r="E12" s="10"/>
      <c r="G12" s="51"/>
      <c r="H12" s="51"/>
      <c r="I12" s="51"/>
      <c r="J12" s="51"/>
      <c r="K12" s="51"/>
      <c r="L12" s="51"/>
      <c r="M12" s="51"/>
    </row>
    <row r="13" spans="1:13" ht="15" customHeight="1" x14ac:dyDescent="0.3">
      <c r="A13" s="106" t="s">
        <v>280</v>
      </c>
      <c r="B13" s="136">
        <v>0</v>
      </c>
      <c r="C13" s="107">
        <v>0</v>
      </c>
      <c r="D13" s="107">
        <v>0</v>
      </c>
      <c r="E13" s="10"/>
      <c r="G13" s="51"/>
      <c r="H13" s="51"/>
      <c r="I13" s="51"/>
      <c r="J13" s="51"/>
      <c r="K13" s="51"/>
      <c r="L13" s="51"/>
      <c r="M13" s="51"/>
    </row>
    <row r="14" spans="1:13" ht="15" customHeight="1" x14ac:dyDescent="0.3">
      <c r="A14" s="4" t="s">
        <v>281</v>
      </c>
      <c r="B14" s="134">
        <v>-11674.591383593573</v>
      </c>
      <c r="C14" s="142">
        <v>-9974.3390253137495</v>
      </c>
      <c r="D14" s="142">
        <v>1700.252358279824</v>
      </c>
      <c r="E14" s="11"/>
      <c r="G14" s="51"/>
      <c r="H14" s="51"/>
      <c r="I14" s="51"/>
      <c r="J14" s="51"/>
      <c r="K14" s="51"/>
      <c r="L14" s="51"/>
      <c r="M14" s="51"/>
    </row>
    <row r="15" spans="1:13" x14ac:dyDescent="0.3">
      <c r="A15" s="140" t="s">
        <v>282</v>
      </c>
      <c r="B15" s="136"/>
      <c r="C15" s="107"/>
      <c r="D15" s="107"/>
      <c r="E15" s="12"/>
      <c r="J15" s="51"/>
      <c r="K15" s="51"/>
      <c r="L15" s="51"/>
      <c r="M15" s="51"/>
    </row>
    <row r="16" spans="1:13" x14ac:dyDescent="0.3">
      <c r="A16" s="106" t="s">
        <v>281</v>
      </c>
      <c r="B16" s="136">
        <v>-11674.591383593573</v>
      </c>
      <c r="C16" s="107">
        <v>-9975.3390253137495</v>
      </c>
      <c r="D16" s="107">
        <v>1700.252358279824</v>
      </c>
      <c r="E16" s="10"/>
      <c r="G16" s="51"/>
      <c r="H16" s="51"/>
    </row>
    <row r="17" spans="1:9" x14ac:dyDescent="0.3">
      <c r="A17" s="106" t="s">
        <v>283</v>
      </c>
      <c r="B17" s="136">
        <v>21346.782809253142</v>
      </c>
      <c r="C17" s="107">
        <v>16799.463464822307</v>
      </c>
      <c r="D17" s="107">
        <v>-4547.3193444308345</v>
      </c>
      <c r="E17" s="10"/>
      <c r="G17" s="51"/>
      <c r="H17" s="51"/>
    </row>
    <row r="18" spans="1:9" ht="15" customHeight="1" x14ac:dyDescent="0.3">
      <c r="A18" s="106" t="s">
        <v>284</v>
      </c>
      <c r="B18" s="136">
        <v>-7136.61</v>
      </c>
      <c r="C18" s="107">
        <v>2019.106</v>
      </c>
      <c r="D18" s="107">
        <v>9155.7160000000003</v>
      </c>
      <c r="E18" s="10"/>
      <c r="G18" s="51"/>
      <c r="H18" s="51"/>
    </row>
    <row r="19" spans="1:9" ht="15" customHeight="1" x14ac:dyDescent="0.3">
      <c r="A19" s="4" t="s">
        <v>85</v>
      </c>
      <c r="B19" s="134">
        <v>2535.5814256595686</v>
      </c>
      <c r="C19" s="142">
        <v>8844.2304395085575</v>
      </c>
      <c r="D19" s="142">
        <v>6308.6490138489889</v>
      </c>
      <c r="E19" s="11"/>
    </row>
    <row r="20" spans="1:9" x14ac:dyDescent="0.3">
      <c r="A20" s="106" t="s">
        <v>89</v>
      </c>
      <c r="B20" s="136">
        <v>33460.5</v>
      </c>
      <c r="C20" s="107">
        <v>35600</v>
      </c>
      <c r="D20" s="107">
        <v>2139.5</v>
      </c>
      <c r="E20" s="10"/>
      <c r="G20" s="51"/>
      <c r="H20" s="51"/>
      <c r="I20" s="51"/>
    </row>
    <row r="21" spans="1:9" x14ac:dyDescent="0.3">
      <c r="A21" s="106" t="s">
        <v>285</v>
      </c>
      <c r="B21" s="136">
        <v>27690.41</v>
      </c>
      <c r="C21" s="107">
        <v>27300.097000000002</v>
      </c>
      <c r="D21" s="107">
        <v>-390.3130000000001</v>
      </c>
      <c r="E21" s="10"/>
      <c r="G21" s="51"/>
      <c r="H21" s="51"/>
    </row>
    <row r="22" spans="1:9" ht="15" customHeight="1" x14ac:dyDescent="0.3">
      <c r="A22" s="106" t="s">
        <v>286</v>
      </c>
      <c r="B22" s="136">
        <v>-2781.5077747829246</v>
      </c>
      <c r="C22" s="107">
        <v>-2801.3710666944271</v>
      </c>
      <c r="D22" s="107">
        <v>-19.863291911502529</v>
      </c>
      <c r="E22" s="10"/>
      <c r="G22" s="51"/>
      <c r="H22" s="51"/>
    </row>
    <row r="23" spans="1:9" ht="15" customHeight="1" x14ac:dyDescent="0.3">
      <c r="A23" s="106" t="s">
        <v>287</v>
      </c>
      <c r="B23" s="136">
        <v>23920.999</v>
      </c>
      <c r="C23" s="107">
        <v>-225.42699999999999</v>
      </c>
      <c r="D23" s="107">
        <v>-24146.425999999999</v>
      </c>
      <c r="E23" s="10"/>
      <c r="G23" s="51"/>
      <c r="H23" s="51"/>
    </row>
    <row r="24" spans="1:9" ht="15" customHeight="1" x14ac:dyDescent="0.3">
      <c r="A24" s="106" t="s">
        <v>288</v>
      </c>
      <c r="B24" s="136">
        <v>26409.014999999999</v>
      </c>
      <c r="C24" s="107">
        <v>31364.098999999998</v>
      </c>
      <c r="D24" s="107">
        <v>4955.0839999999989</v>
      </c>
      <c r="E24" s="10"/>
      <c r="G24" s="51"/>
      <c r="H24" s="51"/>
    </row>
    <row r="25" spans="1:9" ht="15" customHeight="1" x14ac:dyDescent="0.3">
      <c r="A25" s="4" t="s">
        <v>289</v>
      </c>
      <c r="B25" s="134">
        <v>41778.416225217079</v>
      </c>
      <c r="C25" s="142">
        <v>20037.397933305572</v>
      </c>
      <c r="D25" s="142">
        <v>-21741.018291911507</v>
      </c>
      <c r="E25" s="11"/>
    </row>
    <row r="26" spans="1:9" s="89" customFormat="1" x14ac:dyDescent="0.3">
      <c r="A26" s="106" t="s">
        <v>290</v>
      </c>
      <c r="B26" s="136">
        <v>33072.283349123361</v>
      </c>
      <c r="C26" s="107">
        <v>36500</v>
      </c>
      <c r="D26" s="107">
        <v>3427.7166508766386</v>
      </c>
      <c r="E26" s="10"/>
    </row>
    <row r="27" spans="1:9" x14ac:dyDescent="0.3">
      <c r="A27" s="106" t="s">
        <v>291</v>
      </c>
      <c r="B27" s="136">
        <v>68201.942999999999</v>
      </c>
      <c r="C27" s="107">
        <v>56520.084999999999</v>
      </c>
      <c r="D27" s="107">
        <v>-11681.857999999997</v>
      </c>
      <c r="E27" s="10"/>
    </row>
    <row r="28" spans="1:9" x14ac:dyDescent="0.3">
      <c r="A28" s="106" t="s">
        <v>292</v>
      </c>
      <c r="B28" s="136">
        <v>0</v>
      </c>
      <c r="C28" s="107">
        <v>0</v>
      </c>
      <c r="D28" s="107">
        <v>0</v>
      </c>
      <c r="E28" s="10"/>
    </row>
    <row r="29" spans="1:9" x14ac:dyDescent="0.3">
      <c r="A29" s="106" t="s">
        <v>293</v>
      </c>
      <c r="B29" s="136">
        <v>0</v>
      </c>
      <c r="C29" s="107">
        <v>0</v>
      </c>
      <c r="D29" s="107">
        <v>0</v>
      </c>
      <c r="E29" s="10"/>
    </row>
    <row r="30" spans="1:9" x14ac:dyDescent="0.3">
      <c r="A30" s="106" t="s">
        <v>130</v>
      </c>
      <c r="B30" s="136">
        <v>-14276.9</v>
      </c>
      <c r="C30" s="107">
        <v>3825</v>
      </c>
      <c r="D30" s="107">
        <v>18101.900000000001</v>
      </c>
      <c r="E30" s="10"/>
    </row>
    <row r="31" spans="1:9" x14ac:dyDescent="0.3">
      <c r="A31" s="4" t="s">
        <v>101</v>
      </c>
      <c r="B31" s="134">
        <v>-49406.559650876632</v>
      </c>
      <c r="C31" s="142">
        <v>-16195.084999999999</v>
      </c>
      <c r="D31" s="142">
        <v>33211.474650876633</v>
      </c>
      <c r="E31" s="90"/>
    </row>
    <row r="32" spans="1:9" x14ac:dyDescent="0.3">
      <c r="A32" s="4" t="s">
        <v>102</v>
      </c>
      <c r="B32" s="134">
        <v>-5092.5619999999853</v>
      </c>
      <c r="C32" s="142">
        <v>12686.543372814129</v>
      </c>
      <c r="D32" s="142">
        <v>17779.105372814112</v>
      </c>
      <c r="E32" s="11"/>
    </row>
    <row r="33" spans="1:5" x14ac:dyDescent="0.3">
      <c r="A33" s="106" t="s">
        <v>294</v>
      </c>
      <c r="B33" s="136">
        <v>54828.780486000003</v>
      </c>
      <c r="C33" s="107">
        <v>49736.218486000012</v>
      </c>
      <c r="D33" s="107">
        <v>-5092.5619999999872</v>
      </c>
      <c r="E33" s="10"/>
    </row>
    <row r="34" spans="1:5" x14ac:dyDescent="0.3">
      <c r="A34" s="106" t="s">
        <v>295</v>
      </c>
      <c r="B34" s="136">
        <v>49736.218486000012</v>
      </c>
      <c r="C34" s="107">
        <v>62422.761858814141</v>
      </c>
      <c r="D34" s="107">
        <v>12686.543372814129</v>
      </c>
      <c r="E34" s="10"/>
    </row>
    <row r="35" spans="1:5" ht="0.75" customHeight="1" x14ac:dyDescent="0.3">
      <c r="A35" s="115"/>
      <c r="B35" s="143"/>
      <c r="C35" s="143"/>
      <c r="D35" s="143"/>
    </row>
    <row r="36" spans="1:5" x14ac:dyDescent="0.3">
      <c r="C36" s="9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5309-7033-4704-9515-B0309247627A}">
  <sheetPr codeName="Sheet21"/>
  <dimension ref="A1:H26"/>
  <sheetViews>
    <sheetView workbookViewId="0">
      <selection activeCell="H22" sqref="H22"/>
    </sheetView>
  </sheetViews>
  <sheetFormatPr defaultColWidth="9.109375" defaultRowHeight="13.2" x14ac:dyDescent="0.25"/>
  <cols>
    <col min="1" max="1" width="26.109375" style="47" customWidth="1"/>
    <col min="2" max="3" width="6.88671875" style="47" customWidth="1"/>
    <col min="4" max="5" width="6.77734375" style="47" customWidth="1"/>
    <col min="6" max="6" width="6.5546875" style="47" customWidth="1"/>
    <col min="7" max="7" width="3.77734375" style="47" customWidth="1"/>
    <col min="8" max="8" width="8.5546875" style="47" customWidth="1"/>
    <col min="9" max="12" width="9.109375" style="47"/>
    <col min="13" max="13" width="32.21875" style="47" customWidth="1"/>
    <col min="14" max="16384" width="9.109375" style="47"/>
  </cols>
  <sheetData>
    <row r="1" spans="1:8" ht="6.6" customHeight="1" x14ac:dyDescent="0.25">
      <c r="A1" s="50"/>
      <c r="B1" s="50"/>
      <c r="C1" s="50"/>
      <c r="D1" s="50"/>
      <c r="E1" s="50"/>
      <c r="F1" s="50"/>
      <c r="G1" s="50"/>
      <c r="H1" s="50"/>
    </row>
    <row r="4" spans="1:8" x14ac:dyDescent="0.25">
      <c r="C4" s="62"/>
      <c r="E4" s="10"/>
      <c r="F4" s="6"/>
    </row>
    <row r="5" spans="1:8" x14ac:dyDescent="0.25">
      <c r="C5" s="63"/>
      <c r="E5" s="10"/>
      <c r="F5" s="6"/>
    </row>
    <row r="6" spans="1:8" x14ac:dyDescent="0.25">
      <c r="C6" s="63"/>
      <c r="E6" s="10"/>
      <c r="F6" s="6"/>
    </row>
    <row r="7" spans="1:8" x14ac:dyDescent="0.25">
      <c r="C7" s="63"/>
      <c r="E7" s="10"/>
      <c r="F7" s="6"/>
    </row>
    <row r="8" spans="1:8" x14ac:dyDescent="0.25">
      <c r="E8" s="10"/>
      <c r="F8" s="6"/>
    </row>
    <row r="9" spans="1:8" x14ac:dyDescent="0.25">
      <c r="E9" s="10"/>
      <c r="F9" s="6"/>
    </row>
    <row r="10" spans="1:8" x14ac:dyDescent="0.25">
      <c r="E10" s="10"/>
      <c r="F10" s="6"/>
    </row>
    <row r="11" spans="1:8" x14ac:dyDescent="0.25">
      <c r="E11" s="10"/>
      <c r="F11" s="6"/>
    </row>
    <row r="12" spans="1:8" x14ac:dyDescent="0.25">
      <c r="E12" s="10"/>
      <c r="F12" s="6"/>
    </row>
    <row r="13" spans="1:8" x14ac:dyDescent="0.25">
      <c r="E13" s="10"/>
      <c r="F13" s="6"/>
    </row>
    <row r="14" spans="1:8" x14ac:dyDescent="0.25">
      <c r="E14" s="39"/>
      <c r="F14" s="6"/>
    </row>
    <row r="15" spans="1:8" x14ac:dyDescent="0.25">
      <c r="E15" s="39"/>
      <c r="F15" s="6"/>
    </row>
    <row r="16" spans="1:8" x14ac:dyDescent="0.25">
      <c r="E16" s="39"/>
      <c r="F16" s="6"/>
    </row>
    <row r="17" spans="1:8" x14ac:dyDescent="0.25">
      <c r="E17" s="39"/>
      <c r="F17" s="6"/>
    </row>
    <row r="18" spans="1:8" x14ac:dyDescent="0.25">
      <c r="E18" s="39"/>
      <c r="F18" s="6"/>
    </row>
    <row r="19" spans="1:8" x14ac:dyDescent="0.25">
      <c r="E19" s="39"/>
      <c r="F19" s="6"/>
    </row>
    <row r="20" spans="1:8" x14ac:dyDescent="0.25">
      <c r="E20" s="39"/>
      <c r="F20" s="6"/>
    </row>
    <row r="21" spans="1:8" x14ac:dyDescent="0.25">
      <c r="E21" s="39"/>
      <c r="F21" s="6"/>
    </row>
    <row r="22" spans="1:8" x14ac:dyDescent="0.25">
      <c r="A22" s="95"/>
      <c r="E22" s="39"/>
      <c r="F22" s="6"/>
    </row>
    <row r="23" spans="1:8" x14ac:dyDescent="0.25">
      <c r="E23" s="39"/>
      <c r="F23" s="6"/>
    </row>
    <row r="24" spans="1:8" ht="0.75" customHeight="1" x14ac:dyDescent="0.25"/>
    <row r="25" spans="1:8" x14ac:dyDescent="0.25">
      <c r="E25" s="39"/>
      <c r="F25" s="6"/>
    </row>
    <row r="26" spans="1:8" x14ac:dyDescent="0.25">
      <c r="A26" s="10"/>
      <c r="B26" s="61"/>
      <c r="C26" s="17"/>
      <c r="D26" s="17"/>
      <c r="E26" s="17"/>
      <c r="F26" s="17"/>
      <c r="G26" s="17"/>
      <c r="H26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8F34-51A0-4559-8970-9A0AF178AD85}">
  <sheetPr codeName="Sheet22"/>
  <dimension ref="A1:N36"/>
  <sheetViews>
    <sheetView topLeftCell="A2" workbookViewId="0">
      <selection activeCell="A2" sqref="A2:D35"/>
    </sheetView>
  </sheetViews>
  <sheetFormatPr defaultColWidth="8.77734375" defaultRowHeight="14.4" x14ac:dyDescent="0.3"/>
  <cols>
    <col min="1" max="1" width="45.5546875" style="88" customWidth="1"/>
    <col min="2" max="3" width="10.77734375" style="88" customWidth="1"/>
    <col min="4" max="16384" width="8.77734375" style="88"/>
  </cols>
  <sheetData>
    <row r="1" spans="1:14" hidden="1" x14ac:dyDescent="0.3">
      <c r="A1" s="5"/>
      <c r="B1" s="5"/>
      <c r="C1" s="5"/>
    </row>
    <row r="2" spans="1:14" s="89" customFormat="1" ht="24.6" x14ac:dyDescent="0.3">
      <c r="A2" s="103" t="s">
        <v>39</v>
      </c>
      <c r="B2" s="104" t="s">
        <v>389</v>
      </c>
      <c r="C2" s="104" t="s">
        <v>390</v>
      </c>
      <c r="D2" s="104" t="s">
        <v>270</v>
      </c>
      <c r="N2" s="52"/>
    </row>
    <row r="3" spans="1:14" ht="3" customHeight="1" x14ac:dyDescent="0.3">
      <c r="A3" s="105"/>
      <c r="B3" s="105"/>
      <c r="C3" s="105"/>
      <c r="D3" s="1"/>
      <c r="H3" s="51"/>
      <c r="I3" s="51"/>
      <c r="J3" s="51"/>
      <c r="K3" s="51"/>
      <c r="L3" s="51"/>
      <c r="M3" s="51"/>
      <c r="N3" s="51"/>
    </row>
    <row r="4" spans="1:14" ht="15" customHeight="1" x14ac:dyDescent="0.3">
      <c r="A4" s="140" t="s">
        <v>271</v>
      </c>
      <c r="B4" s="1"/>
      <c r="C4" s="1"/>
      <c r="D4" s="107"/>
      <c r="K4" s="51"/>
      <c r="L4" s="51"/>
      <c r="M4" s="51"/>
      <c r="N4" s="51"/>
    </row>
    <row r="5" spans="1:14" x14ac:dyDescent="0.3">
      <c r="A5" s="106" t="s">
        <v>272</v>
      </c>
      <c r="B5" s="136">
        <v>19951.794215158588</v>
      </c>
      <c r="C5" s="136">
        <v>20838.22939759451</v>
      </c>
      <c r="D5" s="136">
        <v>886.43518243592234</v>
      </c>
      <c r="H5" s="16"/>
      <c r="I5" s="16"/>
      <c r="J5" s="51"/>
      <c r="K5" s="51"/>
      <c r="L5" s="51"/>
      <c r="M5" s="51"/>
      <c r="N5" s="51"/>
    </row>
    <row r="6" spans="1:14" x14ac:dyDescent="0.3">
      <c r="A6" s="106" t="s">
        <v>273</v>
      </c>
      <c r="B6" s="136">
        <v>42056.132671913205</v>
      </c>
      <c r="C6" s="136">
        <v>48023.324674368967</v>
      </c>
      <c r="D6" s="136">
        <v>5967.1920024557639</v>
      </c>
      <c r="H6" s="16"/>
      <c r="I6" s="16"/>
      <c r="J6" s="51"/>
      <c r="K6" s="51"/>
      <c r="L6" s="51"/>
      <c r="M6" s="51"/>
      <c r="N6" s="51"/>
    </row>
    <row r="7" spans="1:14" x14ac:dyDescent="0.3">
      <c r="A7" s="106" t="s">
        <v>302</v>
      </c>
      <c r="B7" s="136">
        <v>-11047.400530447849</v>
      </c>
      <c r="C7" s="136">
        <v>-11154.990210585443</v>
      </c>
      <c r="D7" s="136">
        <v>-107.58968013759517</v>
      </c>
      <c r="H7" s="16"/>
      <c r="I7" s="16"/>
      <c r="J7" s="51"/>
      <c r="K7" s="51"/>
      <c r="L7" s="51"/>
      <c r="M7" s="51"/>
      <c r="N7" s="51"/>
    </row>
    <row r="8" spans="1:14" x14ac:dyDescent="0.3">
      <c r="A8" s="106" t="s">
        <v>31</v>
      </c>
      <c r="B8" s="136">
        <v>3765.5113952270785</v>
      </c>
      <c r="C8" s="136">
        <v>3798.8479416347295</v>
      </c>
      <c r="D8" s="136">
        <v>33.336546407651156</v>
      </c>
      <c r="H8" s="16"/>
      <c r="I8" s="16"/>
      <c r="J8" s="51"/>
      <c r="K8" s="51"/>
      <c r="L8" s="51"/>
      <c r="M8" s="51"/>
      <c r="N8" s="51"/>
    </row>
    <row r="9" spans="1:14" x14ac:dyDescent="0.3">
      <c r="A9" s="4" t="s">
        <v>277</v>
      </c>
      <c r="B9" s="134">
        <v>-36917.250382429549</v>
      </c>
      <c r="C9" s="134">
        <v>-42138.933428994635</v>
      </c>
      <c r="D9" s="134">
        <v>-5221.6830465650855</v>
      </c>
      <c r="H9" s="16"/>
      <c r="I9" s="16"/>
      <c r="J9" s="51"/>
      <c r="K9" s="51"/>
      <c r="L9" s="51"/>
      <c r="M9" s="51"/>
      <c r="N9" s="51"/>
    </row>
    <row r="10" spans="1:14" x14ac:dyDescent="0.3">
      <c r="A10" s="106" t="s">
        <v>278</v>
      </c>
      <c r="B10" s="136">
        <v>26231.112000000001</v>
      </c>
      <c r="C10" s="136">
        <v>30866.932000000001</v>
      </c>
      <c r="D10" s="136">
        <v>4635.82</v>
      </c>
      <c r="H10" s="51"/>
      <c r="I10" s="51"/>
      <c r="J10" s="51"/>
      <c r="K10" s="51"/>
      <c r="L10" s="51"/>
      <c r="M10" s="51"/>
      <c r="N10" s="51"/>
    </row>
    <row r="11" spans="1:14" x14ac:dyDescent="0.3">
      <c r="A11" s="106" t="s">
        <v>279</v>
      </c>
      <c r="B11" s="136">
        <v>3010.9104204530158</v>
      </c>
      <c r="C11" s="136">
        <v>3185.4093782970667</v>
      </c>
      <c r="D11" s="136">
        <v>174.49895784405106</v>
      </c>
      <c r="H11" s="51"/>
      <c r="I11" s="51"/>
      <c r="J11" s="51"/>
      <c r="K11" s="51"/>
      <c r="L11" s="51"/>
      <c r="M11" s="51"/>
      <c r="N11" s="51"/>
    </row>
    <row r="12" spans="1:14" x14ac:dyDescent="0.3">
      <c r="A12" s="106" t="s">
        <v>314</v>
      </c>
      <c r="B12" s="136">
        <v>-100.06719346549589</v>
      </c>
      <c r="C12" s="136">
        <v>-107.03616552686887</v>
      </c>
      <c r="D12" s="136">
        <v>-6.9689720613729875</v>
      </c>
      <c r="H12" s="51"/>
      <c r="I12" s="51"/>
      <c r="J12" s="51"/>
      <c r="K12" s="51"/>
      <c r="L12" s="51"/>
      <c r="M12" s="51"/>
      <c r="N12" s="51"/>
    </row>
    <row r="13" spans="1:14" x14ac:dyDescent="0.3">
      <c r="A13" s="4" t="s">
        <v>281</v>
      </c>
      <c r="B13" s="134">
        <v>-7775.295155442027</v>
      </c>
      <c r="C13" s="134">
        <v>-8193.6282162244352</v>
      </c>
      <c r="D13" s="134">
        <v>-418.33306078240832</v>
      </c>
      <c r="H13" s="51"/>
      <c r="I13" s="51"/>
      <c r="J13" s="51"/>
      <c r="K13" s="51"/>
      <c r="L13" s="51"/>
      <c r="M13" s="51"/>
      <c r="N13" s="51"/>
    </row>
    <row r="14" spans="1:14" x14ac:dyDescent="0.3">
      <c r="A14" s="140" t="s">
        <v>282</v>
      </c>
      <c r="B14" s="1"/>
      <c r="C14" s="1"/>
      <c r="D14" s="136"/>
      <c r="K14" s="51"/>
      <c r="L14" s="51"/>
      <c r="M14" s="51"/>
      <c r="N14" s="51"/>
    </row>
    <row r="15" spans="1:14" x14ac:dyDescent="0.3">
      <c r="A15" s="106" t="s">
        <v>281</v>
      </c>
      <c r="B15" s="136">
        <v>-7775.2951554420251</v>
      </c>
      <c r="C15" s="136">
        <v>-8193.6282162244352</v>
      </c>
      <c r="D15" s="136">
        <v>-418.3330607824102</v>
      </c>
      <c r="G15" s="51"/>
      <c r="H15" s="51"/>
      <c r="I15" s="51"/>
    </row>
    <row r="16" spans="1:14" x14ac:dyDescent="0.3">
      <c r="A16" s="106" t="s">
        <v>283</v>
      </c>
      <c r="B16" s="136">
        <v>7749.7743333333337</v>
      </c>
      <c r="C16" s="136">
        <v>7321.0623333333342</v>
      </c>
      <c r="D16" s="136">
        <v>-428.71199999999999</v>
      </c>
      <c r="G16" s="51"/>
      <c r="H16" s="51"/>
      <c r="I16" s="51"/>
    </row>
    <row r="17" spans="1:10" x14ac:dyDescent="0.3">
      <c r="A17" s="106" t="s">
        <v>284</v>
      </c>
      <c r="B17" s="136">
        <v>-94.418000000000006</v>
      </c>
      <c r="C17" s="136">
        <v>-288.25599999999997</v>
      </c>
      <c r="D17" s="136">
        <v>-193.83799999999999</v>
      </c>
      <c r="G17" s="51"/>
      <c r="H17" s="51"/>
      <c r="I17" s="51"/>
    </row>
    <row r="18" spans="1:10" x14ac:dyDescent="0.3">
      <c r="A18" s="4" t="s">
        <v>85</v>
      </c>
      <c r="B18" s="134">
        <v>-119.93882210869155</v>
      </c>
      <c r="C18" s="134">
        <v>-1160.8218828911017</v>
      </c>
      <c r="D18" s="134">
        <v>-1040.8830607824102</v>
      </c>
    </row>
    <row r="19" spans="1:10" x14ac:dyDescent="0.3">
      <c r="A19" s="106" t="s">
        <v>89</v>
      </c>
      <c r="B19" s="136">
        <v>-100</v>
      </c>
      <c r="C19" s="136">
        <v>-100</v>
      </c>
      <c r="D19" s="136">
        <v>0</v>
      </c>
      <c r="G19" s="51"/>
      <c r="H19" s="51"/>
      <c r="I19" s="51"/>
      <c r="J19" s="51"/>
    </row>
    <row r="20" spans="1:10" x14ac:dyDescent="0.3">
      <c r="A20" s="106" t="s">
        <v>285</v>
      </c>
      <c r="B20" s="136">
        <v>-65.218999999999994</v>
      </c>
      <c r="C20" s="136">
        <v>-66.97</v>
      </c>
      <c r="D20" s="136">
        <v>-1.7509999999999999</v>
      </c>
      <c r="G20" s="51"/>
      <c r="H20" s="51"/>
      <c r="I20" s="51"/>
    </row>
    <row r="21" spans="1:10" x14ac:dyDescent="0.3">
      <c r="A21" s="106" t="s">
        <v>311</v>
      </c>
      <c r="B21" s="136">
        <v>0</v>
      </c>
      <c r="C21" s="136">
        <v>0</v>
      </c>
      <c r="D21" s="136">
        <v>0</v>
      </c>
      <c r="G21" s="51"/>
      <c r="H21" s="51"/>
      <c r="I21" s="51"/>
    </row>
    <row r="22" spans="1:10" x14ac:dyDescent="0.3">
      <c r="A22" s="106" t="s">
        <v>286</v>
      </c>
      <c r="B22" s="136">
        <v>-70843</v>
      </c>
      <c r="C22" s="136">
        <v>-832</v>
      </c>
      <c r="D22" s="136">
        <v>70011</v>
      </c>
      <c r="G22" s="51"/>
      <c r="H22" s="51"/>
      <c r="I22" s="51"/>
    </row>
    <row r="23" spans="1:10" x14ac:dyDescent="0.3">
      <c r="A23" s="106" t="s">
        <v>287</v>
      </c>
      <c r="B23" s="136">
        <v>0</v>
      </c>
      <c r="C23" s="136">
        <v>0</v>
      </c>
      <c r="D23" s="136">
        <v>0</v>
      </c>
      <c r="G23" s="51"/>
      <c r="H23" s="51"/>
      <c r="I23" s="51"/>
    </row>
    <row r="24" spans="1:10" x14ac:dyDescent="0.3">
      <c r="A24" s="106" t="s">
        <v>130</v>
      </c>
      <c r="B24" s="136">
        <v>-8296.5</v>
      </c>
      <c r="C24" s="136">
        <v>-12050</v>
      </c>
      <c r="D24" s="136">
        <v>-3753.5</v>
      </c>
      <c r="G24" s="51"/>
      <c r="H24" s="51"/>
      <c r="I24" s="51"/>
    </row>
    <row r="25" spans="1:10" x14ac:dyDescent="0.3">
      <c r="A25" s="4" t="s">
        <v>289</v>
      </c>
      <c r="B25" s="134">
        <v>-79304.718999999997</v>
      </c>
      <c r="C25" s="134">
        <v>-13048.97</v>
      </c>
      <c r="D25" s="134">
        <v>66255.748999999996</v>
      </c>
    </row>
    <row r="26" spans="1:10" x14ac:dyDescent="0.3">
      <c r="A26" s="106" t="s">
        <v>290</v>
      </c>
      <c r="B26" s="136">
        <v>39600</v>
      </c>
      <c r="C26" s="136">
        <v>5880</v>
      </c>
      <c r="D26" s="136">
        <v>-33720</v>
      </c>
    </row>
    <row r="27" spans="1:10" x14ac:dyDescent="0.3">
      <c r="A27" s="106" t="s">
        <v>291</v>
      </c>
      <c r="B27" s="136">
        <v>-1303.9469999999999</v>
      </c>
      <c r="C27" s="136">
        <v>-1342.7819999999999</v>
      </c>
      <c r="D27" s="136">
        <v>-38.835000000000001</v>
      </c>
    </row>
    <row r="28" spans="1:10" x14ac:dyDescent="0.3">
      <c r="A28" s="106" t="s">
        <v>292</v>
      </c>
      <c r="B28" s="136">
        <v>39900</v>
      </c>
      <c r="C28" s="136">
        <v>0</v>
      </c>
      <c r="D28" s="136">
        <v>-39900</v>
      </c>
    </row>
    <row r="29" spans="1:10" x14ac:dyDescent="0.3">
      <c r="A29" s="106" t="s">
        <v>293</v>
      </c>
      <c r="B29" s="136">
        <v>0</v>
      </c>
      <c r="C29" s="136">
        <v>0</v>
      </c>
      <c r="D29" s="136">
        <v>0</v>
      </c>
    </row>
    <row r="30" spans="1:10" x14ac:dyDescent="0.3">
      <c r="A30" s="106" t="s">
        <v>130</v>
      </c>
      <c r="B30" s="136">
        <v>4129</v>
      </c>
      <c r="C30" s="136">
        <v>4100</v>
      </c>
      <c r="D30" s="136">
        <v>-29</v>
      </c>
    </row>
    <row r="31" spans="1:10" x14ac:dyDescent="0.3">
      <c r="A31" s="4" t="s">
        <v>101</v>
      </c>
      <c r="B31" s="134">
        <v>82325.053</v>
      </c>
      <c r="C31" s="134">
        <v>8637.2180000000008</v>
      </c>
      <c r="D31" s="134">
        <v>-73687.835000000006</v>
      </c>
    </row>
    <row r="32" spans="1:10" x14ac:dyDescent="0.3">
      <c r="A32" s="4" t="s">
        <v>102</v>
      </c>
      <c r="B32" s="134">
        <v>2900.3951778913142</v>
      </c>
      <c r="C32" s="134">
        <v>-5572.5738828911017</v>
      </c>
      <c r="D32" s="134">
        <v>-8472.9690607824159</v>
      </c>
    </row>
    <row r="33" spans="1:4" ht="15" customHeight="1" x14ac:dyDescent="0.3">
      <c r="A33" s="106" t="s">
        <v>294</v>
      </c>
      <c r="B33" s="136">
        <v>10332.891518402999</v>
      </c>
      <c r="C33" s="136">
        <v>13233.286696294314</v>
      </c>
      <c r="D33" s="136">
        <v>2900.3951778913142</v>
      </c>
    </row>
    <row r="34" spans="1:4" x14ac:dyDescent="0.3">
      <c r="A34" s="106" t="s">
        <v>295</v>
      </c>
      <c r="B34" s="136">
        <v>13233.286696294314</v>
      </c>
      <c r="C34" s="136">
        <v>7660.7128134032118</v>
      </c>
      <c r="D34" s="136">
        <v>-5572.5738828911017</v>
      </c>
    </row>
    <row r="35" spans="1:4" ht="1.5" customHeight="1" x14ac:dyDescent="0.3">
      <c r="A35" s="115"/>
      <c r="B35" s="143"/>
      <c r="C35" s="143"/>
      <c r="D35" s="143"/>
    </row>
    <row r="36" spans="1:4" x14ac:dyDescent="0.3">
      <c r="C36" s="9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999C-9269-47DF-BF1A-9841E2ED3117}">
  <sheetPr codeName="Sheet23"/>
  <dimension ref="A1:F15"/>
  <sheetViews>
    <sheetView workbookViewId="0">
      <selection sqref="A1:F15"/>
    </sheetView>
  </sheetViews>
  <sheetFormatPr defaultColWidth="9" defaultRowHeight="12" x14ac:dyDescent="0.25"/>
  <cols>
    <col min="1" max="1" width="25.77734375" style="5" customWidth="1"/>
    <col min="2" max="6" width="9.77734375" style="6" customWidth="1"/>
    <col min="7" max="16384" width="9" style="5"/>
  </cols>
  <sheetData>
    <row r="1" spans="1:6" ht="26.25" customHeight="1" x14ac:dyDescent="0.25">
      <c r="A1" s="103" t="s">
        <v>296</v>
      </c>
      <c r="B1" s="104" t="s">
        <v>297</v>
      </c>
      <c r="C1" s="104" t="s">
        <v>298</v>
      </c>
      <c r="D1" s="104" t="s">
        <v>299</v>
      </c>
      <c r="E1" s="104" t="s">
        <v>300</v>
      </c>
      <c r="F1" s="104" t="s">
        <v>301</v>
      </c>
    </row>
    <row r="2" spans="1:6" x14ac:dyDescent="0.25">
      <c r="A2" s="105"/>
      <c r="B2" s="127"/>
      <c r="C2" s="127"/>
      <c r="D2" s="127"/>
      <c r="E2" s="127"/>
      <c r="F2" s="127"/>
    </row>
    <row r="3" spans="1:6" x14ac:dyDescent="0.25">
      <c r="A3" s="106" t="s">
        <v>4</v>
      </c>
      <c r="B3" s="144">
        <f>+'[1]Uppsett Allir'!CD5</f>
        <v>1409173.3</v>
      </c>
      <c r="C3" s="144">
        <f>+'[1]Uppsett Allir'!CE5</f>
        <v>26502.531251208042</v>
      </c>
      <c r="D3" s="144">
        <f>+'[1]Uppsett Allir'!CF5</f>
        <v>54783.534610364703</v>
      </c>
      <c r="E3" s="144">
        <f>+'[1]Uppsett Allir'!CG5</f>
        <v>-41784.180530318496</v>
      </c>
      <c r="F3" s="144">
        <f>+'[1]Uppsett Allir'!CH5</f>
        <v>1448675.1853312543</v>
      </c>
    </row>
    <row r="4" spans="1:6" x14ac:dyDescent="0.25">
      <c r="A4" s="106" t="s">
        <v>5</v>
      </c>
      <c r="B4" s="144">
        <f>+'[1]Uppsett Allir'!CD6</f>
        <v>1372763.0089350003</v>
      </c>
      <c r="C4" s="144">
        <f>+'[1]Uppsett Allir'!CE6</f>
        <v>22804.177215351272</v>
      </c>
      <c r="D4" s="144">
        <f>+'[1]Uppsett Allir'!CF6</f>
        <v>48855.324674368967</v>
      </c>
      <c r="E4" s="144">
        <f>+'[1]Uppsett Allir'!CG6</f>
        <v>-41784.18053031851</v>
      </c>
      <c r="F4" s="144">
        <f>+'[1]Uppsett Allir'!CH6</f>
        <v>1402638.3302944021</v>
      </c>
    </row>
    <row r="5" spans="1:6" x14ac:dyDescent="0.25">
      <c r="A5" s="4" t="s">
        <v>6</v>
      </c>
      <c r="B5" s="145">
        <f>+'[1]Uppsett Allir'!CD7</f>
        <v>36410.291064999765</v>
      </c>
      <c r="C5" s="145">
        <f>+'[1]Uppsett Allir'!CE7</f>
        <v>3698.3540358567698</v>
      </c>
      <c r="D5" s="145">
        <f>+'[1]Uppsett Allir'!CF7</f>
        <v>5928.2099359957356</v>
      </c>
      <c r="E5" s="145">
        <f>+'[1]Uppsett Allir'!CG7</f>
        <v>0</v>
      </c>
      <c r="F5" s="145">
        <f>+'[1]Uppsett Allir'!CH7</f>
        <v>46036.855036852183</v>
      </c>
    </row>
    <row r="6" spans="1:6" x14ac:dyDescent="0.25">
      <c r="A6" s="118" t="s">
        <v>1</v>
      </c>
      <c r="B6" s="146">
        <f>+'[1]Uppsett Allir'!CD8</f>
        <v>7.4476065913552337E-3</v>
      </c>
      <c r="C6" s="146">
        <f>+'[1]Uppsett Allir'!CE8</f>
        <v>7.5648628695224322E-4</v>
      </c>
      <c r="D6" s="146">
        <f>+'[1]Uppsett Allir'!CF8</f>
        <v>1.2125960574014905E-3</v>
      </c>
      <c r="E6" s="146">
        <f>+'[1]Uppsett Allir'!CG8</f>
        <v>0</v>
      </c>
      <c r="F6" s="146">
        <f>+'[1]Uppsett Allir'!CH8</f>
        <v>9.416688935708949E-3</v>
      </c>
    </row>
    <row r="7" spans="1:6" x14ac:dyDescent="0.25">
      <c r="A7" s="106" t="s">
        <v>7</v>
      </c>
      <c r="B7" s="144">
        <f>+'[1]Uppsett Allir'!CD9</f>
        <v>39283.099999999991</v>
      </c>
      <c r="C7" s="144">
        <f>+'[1]Uppsett Allir'!CE9</f>
        <v>59043.999000000003</v>
      </c>
      <c r="D7" s="144">
        <f>+'[1]Uppsett Allir'!CF9</f>
        <v>1115.4990210585445</v>
      </c>
      <c r="E7" s="144">
        <f>+'[1]Uppsett Allir'!CG9</f>
        <v>-40485.333339176417</v>
      </c>
      <c r="F7" s="144">
        <f>+'[1]Uppsett Allir'!CH9</f>
        <v>58957.264681882109</v>
      </c>
    </row>
    <row r="8" spans="1:6" x14ac:dyDescent="0.25">
      <c r="A8" s="106" t="s">
        <v>8</v>
      </c>
      <c r="B8" s="144">
        <f>+'[1]Uppsett Allir'!CD10</f>
        <v>116649.62837167409</v>
      </c>
      <c r="C8" s="144">
        <f>+'[1]Uppsett Allir'!CE10</f>
        <v>75324.052127864954</v>
      </c>
      <c r="D8" s="144">
        <f>+'[1]Uppsett Allir'!CF10</f>
        <v>12270.489231643989</v>
      </c>
      <c r="E8" s="144">
        <f>+'[1]Uppsett Allir'!CG10</f>
        <v>-40485.333339176417</v>
      </c>
      <c r="F8" s="144">
        <f>+'[1]Uppsett Allir'!CH10</f>
        <v>163758.8363920066</v>
      </c>
    </row>
    <row r="9" spans="1:6" x14ac:dyDescent="0.25">
      <c r="A9" s="4" t="s">
        <v>302</v>
      </c>
      <c r="B9" s="145">
        <f>+'[1]Uppsett Allir'!CD11</f>
        <v>-77366.528371674096</v>
      </c>
      <c r="C9" s="145">
        <f>+'[1]Uppsett Allir'!CE11</f>
        <v>-16280.053127864951</v>
      </c>
      <c r="D9" s="145">
        <f>+'[1]Uppsett Allir'!CF11</f>
        <v>-11154.990210585445</v>
      </c>
      <c r="E9" s="145">
        <f>+'[1]Uppsett Allir'!CG11</f>
        <v>0</v>
      </c>
      <c r="F9" s="145">
        <f>+'[1]Uppsett Allir'!CH11</f>
        <v>-104801.5717101245</v>
      </c>
    </row>
    <row r="10" spans="1:6" x14ac:dyDescent="0.25">
      <c r="A10" s="118" t="s">
        <v>1</v>
      </c>
      <c r="B10" s="146">
        <f>+'[1]Uppsett Allir'!CD12</f>
        <v>-1.5825071698068158E-2</v>
      </c>
      <c r="C10" s="146">
        <f>+'[1]Uppsett Allir'!CE12</f>
        <v>-3.3300319068103328E-3</v>
      </c>
      <c r="D10" s="146">
        <f>+'[1]Uppsett Allir'!CF12</f>
        <v>-2.2817169593769026E-3</v>
      </c>
      <c r="E10" s="146">
        <f>+'[1]Uppsett Allir'!CG12</f>
        <v>0</v>
      </c>
      <c r="F10" s="146">
        <f>+'[1]Uppsett Allir'!CH12</f>
        <v>-2.1436820564255395E-2</v>
      </c>
    </row>
    <row r="11" spans="1:6" x14ac:dyDescent="0.25">
      <c r="A11" s="106" t="s">
        <v>10</v>
      </c>
      <c r="B11" s="144">
        <f>+'[1]Uppsett Allir'!CD13</f>
        <v>1448456.4000000001</v>
      </c>
      <c r="C11" s="144">
        <f>+'[1]Uppsett Allir'!CE13</f>
        <v>85546.530251208053</v>
      </c>
      <c r="D11" s="144">
        <f>+'[1]Uppsett Allir'!CF13</f>
        <v>55899.033631423248</v>
      </c>
      <c r="E11" s="144">
        <f>+'[1]Uppsett Allir'!CG13</f>
        <v>-82269.513869494913</v>
      </c>
      <c r="F11" s="144">
        <f>+'[1]Uppsett Allir'!CH13</f>
        <v>1507632.4500131365</v>
      </c>
    </row>
    <row r="12" spans="1:6" x14ac:dyDescent="0.25">
      <c r="A12" s="106" t="s">
        <v>303</v>
      </c>
      <c r="B12" s="144">
        <f>+'[1]Uppsett Allir'!CD14</f>
        <v>1489412.6373066744</v>
      </c>
      <c r="C12" s="144">
        <f>+'[1]Uppsett Allir'!CE14</f>
        <v>98128.229343216226</v>
      </c>
      <c r="D12" s="144">
        <f>+'[1]Uppsett Allir'!CF14</f>
        <v>61125.813906012954</v>
      </c>
      <c r="E12" s="144">
        <f>+'[1]Uppsett Allir'!CG14</f>
        <v>-82269.513869494927</v>
      </c>
      <c r="F12" s="144">
        <f>+'[1]Uppsett Allir'!CH14</f>
        <v>1566397.1666864087</v>
      </c>
    </row>
    <row r="13" spans="1:6" x14ac:dyDescent="0.25">
      <c r="A13" s="4" t="s">
        <v>12</v>
      </c>
      <c r="B13" s="145">
        <f>+'[1]Uppsett Allir'!CD15</f>
        <v>-40956.237306674244</v>
      </c>
      <c r="C13" s="145">
        <f>+'[1]Uppsett Allir'!CE15</f>
        <v>-12581.699092008173</v>
      </c>
      <c r="D13" s="145">
        <f>+'[1]Uppsett Allir'!CF15</f>
        <v>-5226.7802745897061</v>
      </c>
      <c r="E13" s="145">
        <f>+'[1]Uppsett Allir'!CG15</f>
        <v>0</v>
      </c>
      <c r="F13" s="145">
        <f>+'[1]Uppsett Allir'!CH15</f>
        <v>-58764.716673272196</v>
      </c>
    </row>
    <row r="14" spans="1:6" x14ac:dyDescent="0.25">
      <c r="A14" s="118" t="s">
        <v>1</v>
      </c>
      <c r="B14" s="147">
        <f>+'[1]Uppsett Allir'!CD16</f>
        <v>-8.3774651067129065E-3</v>
      </c>
      <c r="C14" s="147">
        <f>+'[1]Uppsett Allir'!CE16</f>
        <v>-2.573545619858088E-3</v>
      </c>
      <c r="D14" s="147">
        <f>+'[1]Uppsett Allir'!CF16</f>
        <v>-1.0691209019754115E-3</v>
      </c>
      <c r="E14" s="147">
        <f>+'[1]Uppsett Allir'!CG16</f>
        <v>0</v>
      </c>
      <c r="F14" s="147">
        <f>+'[1]Uppsett Allir'!CH16</f>
        <v>-1.202013162854642E-2</v>
      </c>
    </row>
    <row r="15" spans="1:6" ht="1.5" customHeight="1" x14ac:dyDescent="0.25">
      <c r="A15" s="115"/>
      <c r="B15" s="123"/>
      <c r="C15" s="123"/>
      <c r="D15" s="123"/>
      <c r="E15" s="123"/>
      <c r="F15" s="12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F63F2-F52E-4522-88EE-EAE32AC0CDB2}">
  <sheetPr codeName="Sheet24"/>
  <dimension ref="A1:F42"/>
  <sheetViews>
    <sheetView topLeftCell="B2" workbookViewId="0">
      <selection activeCell="M23" sqref="M23"/>
    </sheetView>
  </sheetViews>
  <sheetFormatPr defaultColWidth="8.77734375" defaultRowHeight="12" x14ac:dyDescent="0.25"/>
  <cols>
    <col min="1" max="1" width="8.77734375" style="6" hidden="1" customWidth="1"/>
    <col min="2" max="2" width="36.21875" style="5" customWidth="1"/>
    <col min="3" max="6" width="8.5546875" style="5" customWidth="1"/>
    <col min="7" max="16384" width="8.77734375" style="5"/>
  </cols>
  <sheetData>
    <row r="1" spans="1:6" ht="10.5" hidden="1" customHeight="1" x14ac:dyDescent="0.25"/>
    <row r="2" spans="1:6" ht="24" x14ac:dyDescent="0.25">
      <c r="B2" s="113" t="s">
        <v>296</v>
      </c>
      <c r="C2" s="114" t="s">
        <v>304</v>
      </c>
      <c r="D2" s="114" t="s">
        <v>391</v>
      </c>
      <c r="E2" s="114" t="s">
        <v>389</v>
      </c>
      <c r="F2" s="114" t="s">
        <v>376</v>
      </c>
    </row>
    <row r="3" spans="1:6" ht="1.5" customHeight="1" x14ac:dyDescent="0.25">
      <c r="B3" s="115"/>
      <c r="C3" s="115"/>
      <c r="D3" s="115"/>
      <c r="E3" s="115"/>
      <c r="F3" s="115"/>
    </row>
    <row r="4" spans="1:6" s="12" customFormat="1" x14ac:dyDescent="0.25">
      <c r="A4" s="13">
        <v>1</v>
      </c>
      <c r="B4" s="4" t="s">
        <v>10</v>
      </c>
      <c r="C4" s="134">
        <v>1215822</v>
      </c>
      <c r="D4" s="134">
        <v>1352241</v>
      </c>
      <c r="E4" s="134">
        <v>1443226.0323808927</v>
      </c>
      <c r="F4" s="134">
        <v>1507632.4500131365</v>
      </c>
    </row>
    <row r="5" spans="1:6" s="12" customFormat="1" x14ac:dyDescent="0.25">
      <c r="A5" s="13">
        <v>11</v>
      </c>
      <c r="B5" s="118" t="s">
        <v>13</v>
      </c>
      <c r="C5" s="134">
        <v>874480</v>
      </c>
      <c r="D5" s="134">
        <v>984031</v>
      </c>
      <c r="E5" s="134">
        <v>1067671.7000000002</v>
      </c>
      <c r="F5" s="134">
        <v>1140486.2000000002</v>
      </c>
    </row>
    <row r="6" spans="1:6" x14ac:dyDescent="0.25">
      <c r="A6" s="6">
        <v>111</v>
      </c>
      <c r="B6" s="119" t="s">
        <v>14</v>
      </c>
      <c r="C6" s="136">
        <v>400070</v>
      </c>
      <c r="D6" s="136">
        <v>455248</v>
      </c>
      <c r="E6" s="136">
        <v>481800</v>
      </c>
      <c r="F6" s="136">
        <v>505500</v>
      </c>
    </row>
    <row r="7" spans="1:6" x14ac:dyDescent="0.25">
      <c r="A7" s="6">
        <v>112</v>
      </c>
      <c r="B7" s="119" t="s">
        <v>15</v>
      </c>
      <c r="C7" s="136">
        <v>10003</v>
      </c>
      <c r="D7" s="136">
        <v>11752</v>
      </c>
      <c r="E7" s="136">
        <v>12256</v>
      </c>
      <c r="F7" s="136">
        <v>13054</v>
      </c>
    </row>
    <row r="8" spans="1:6" x14ac:dyDescent="0.25">
      <c r="A8" s="6">
        <v>113</v>
      </c>
      <c r="B8" s="119" t="s">
        <v>16</v>
      </c>
      <c r="C8" s="136">
        <v>14046</v>
      </c>
      <c r="D8" s="136">
        <v>14969</v>
      </c>
      <c r="E8" s="136">
        <v>14626</v>
      </c>
      <c r="F8" s="136">
        <v>14629</v>
      </c>
    </row>
    <row r="9" spans="1:6" x14ac:dyDescent="0.25">
      <c r="A9" s="6">
        <v>114</v>
      </c>
      <c r="B9" s="119" t="s">
        <v>17</v>
      </c>
      <c r="C9" s="136">
        <v>430147</v>
      </c>
      <c r="D9" s="136">
        <v>480171</v>
      </c>
      <c r="E9" s="136">
        <v>534912.2000000003</v>
      </c>
      <c r="F9" s="136">
        <v>581362.80000000016</v>
      </c>
    </row>
    <row r="10" spans="1:6" x14ac:dyDescent="0.25">
      <c r="A10" s="6">
        <v>115</v>
      </c>
      <c r="B10" s="119" t="s">
        <v>18</v>
      </c>
      <c r="C10" s="136">
        <v>5991</v>
      </c>
      <c r="D10" s="136">
        <v>6105</v>
      </c>
      <c r="E10" s="136">
        <v>7428.6</v>
      </c>
      <c r="F10" s="136">
        <v>7779.7</v>
      </c>
    </row>
    <row r="11" spans="1:6" x14ac:dyDescent="0.25">
      <c r="A11" s="6">
        <v>116</v>
      </c>
      <c r="B11" s="119" t="s">
        <v>19</v>
      </c>
      <c r="C11" s="136">
        <v>14223</v>
      </c>
      <c r="D11" s="136">
        <v>15786</v>
      </c>
      <c r="E11" s="136">
        <v>16648.900000000001</v>
      </c>
      <c r="F11" s="136">
        <v>18160.7</v>
      </c>
    </row>
    <row r="12" spans="1:6" s="12" customFormat="1" x14ac:dyDescent="0.25">
      <c r="A12" s="13">
        <v>12</v>
      </c>
      <c r="B12" s="118" t="s">
        <v>20</v>
      </c>
      <c r="C12" s="134">
        <v>115564</v>
      </c>
      <c r="D12" s="134">
        <v>127958</v>
      </c>
      <c r="E12" s="134">
        <v>140756</v>
      </c>
      <c r="F12" s="134">
        <v>149796</v>
      </c>
    </row>
    <row r="13" spans="1:6" s="12" customFormat="1" x14ac:dyDescent="0.25">
      <c r="A13" s="13">
        <v>13</v>
      </c>
      <c r="B13" s="118" t="s">
        <v>21</v>
      </c>
      <c r="C13" s="134">
        <v>7867</v>
      </c>
      <c r="D13" s="134">
        <v>8822</v>
      </c>
      <c r="E13" s="134">
        <v>7176.1</v>
      </c>
      <c r="F13" s="134">
        <v>7564.5999999999995</v>
      </c>
    </row>
    <row r="14" spans="1:6" s="12" customFormat="1" x14ac:dyDescent="0.25">
      <c r="A14" s="13">
        <v>14</v>
      </c>
      <c r="B14" s="119" t="s">
        <v>369</v>
      </c>
      <c r="C14" s="136">
        <v>0</v>
      </c>
      <c r="D14" s="136">
        <v>0</v>
      </c>
      <c r="E14" s="136">
        <v>3967.2</v>
      </c>
      <c r="F14" s="136">
        <v>4155.3999999999996</v>
      </c>
    </row>
    <row r="15" spans="1:6" x14ac:dyDescent="0.25">
      <c r="A15" s="6">
        <v>141</v>
      </c>
      <c r="B15" s="119" t="s">
        <v>370</v>
      </c>
      <c r="C15" s="136">
        <v>3590</v>
      </c>
      <c r="D15" s="136">
        <v>4266</v>
      </c>
      <c r="E15" s="136">
        <v>0</v>
      </c>
      <c r="F15" s="136">
        <v>0</v>
      </c>
    </row>
    <row r="16" spans="1:6" x14ac:dyDescent="0.25">
      <c r="A16" s="6">
        <v>142</v>
      </c>
      <c r="B16" s="119" t="s">
        <v>371</v>
      </c>
      <c r="C16" s="136">
        <v>4277</v>
      </c>
      <c r="D16" s="136">
        <v>4556</v>
      </c>
      <c r="E16" s="136">
        <v>3208.9</v>
      </c>
      <c r="F16" s="136">
        <v>3409.2</v>
      </c>
    </row>
    <row r="17" spans="1:6" x14ac:dyDescent="0.25">
      <c r="A17" s="6">
        <v>143</v>
      </c>
      <c r="B17" s="118" t="s">
        <v>22</v>
      </c>
      <c r="C17" s="134">
        <v>217911</v>
      </c>
      <c r="D17" s="134">
        <v>231430</v>
      </c>
      <c r="E17" s="134">
        <v>227622.23238089241</v>
      </c>
      <c r="F17" s="134">
        <v>209785.65001313615</v>
      </c>
    </row>
    <row r="18" spans="1:6" x14ac:dyDescent="0.25">
      <c r="A18" s="6">
        <v>144</v>
      </c>
      <c r="B18" s="119" t="s">
        <v>23</v>
      </c>
      <c r="C18" s="136">
        <v>152321</v>
      </c>
      <c r="D18" s="136">
        <v>155397</v>
      </c>
      <c r="E18" s="136">
        <v>142016.30541965965</v>
      </c>
      <c r="F18" s="136">
        <v>119880.86468188211</v>
      </c>
    </row>
    <row r="19" spans="1:6" x14ac:dyDescent="0.25">
      <c r="A19" s="6">
        <v>145</v>
      </c>
      <c r="B19" s="122" t="s">
        <v>24</v>
      </c>
      <c r="C19" s="136">
        <v>98289</v>
      </c>
      <c r="D19" s="136">
        <v>106880</v>
      </c>
      <c r="E19" s="136">
        <v>73092.905419659641</v>
      </c>
      <c r="F19" s="136">
        <v>58957.264681882123</v>
      </c>
    </row>
    <row r="20" spans="1:6" s="12" customFormat="1" x14ac:dyDescent="0.25">
      <c r="A20" s="13"/>
      <c r="B20" s="122" t="s">
        <v>25</v>
      </c>
      <c r="C20" s="136">
        <v>44744</v>
      </c>
      <c r="D20" s="136">
        <v>37495</v>
      </c>
      <c r="E20" s="136">
        <v>56831.5</v>
      </c>
      <c r="F20" s="136">
        <v>46018.400000000001</v>
      </c>
    </row>
    <row r="21" spans="1:6" s="12" customFormat="1" x14ac:dyDescent="0.25">
      <c r="A21" s="13">
        <v>2</v>
      </c>
      <c r="B21" s="119" t="s">
        <v>26</v>
      </c>
      <c r="C21" s="136">
        <v>50326</v>
      </c>
      <c r="D21" s="136">
        <v>57874</v>
      </c>
      <c r="E21" s="136">
        <v>62308.876637373025</v>
      </c>
      <c r="F21" s="136">
        <v>65486.929421670022</v>
      </c>
    </row>
    <row r="22" spans="1:6" x14ac:dyDescent="0.25">
      <c r="A22" s="6">
        <v>21</v>
      </c>
      <c r="B22" s="119" t="s">
        <v>27</v>
      </c>
      <c r="C22" s="136">
        <v>15264</v>
      </c>
      <c r="D22" s="136">
        <v>18159</v>
      </c>
      <c r="E22" s="136">
        <v>23297.050323859741</v>
      </c>
      <c r="F22" s="136">
        <v>24417.855909584046</v>
      </c>
    </row>
    <row r="23" spans="1:6" x14ac:dyDescent="0.25">
      <c r="A23" s="6">
        <v>22</v>
      </c>
      <c r="B23" s="4" t="s">
        <v>11</v>
      </c>
      <c r="C23" s="134">
        <v>1333882</v>
      </c>
      <c r="D23" s="134">
        <v>1407256</v>
      </c>
      <c r="E23" s="134">
        <v>1589492.0396494367</v>
      </c>
      <c r="F23" s="134">
        <v>1566397.1666864085</v>
      </c>
    </row>
    <row r="24" spans="1:6" x14ac:dyDescent="0.25">
      <c r="A24" s="6">
        <v>23</v>
      </c>
      <c r="B24" s="118" t="s">
        <v>28</v>
      </c>
      <c r="C24" s="134">
        <v>1302074</v>
      </c>
      <c r="D24" s="134">
        <v>1386318</v>
      </c>
      <c r="E24" s="134">
        <v>1498497.6947837472</v>
      </c>
      <c r="F24" s="134">
        <v>1539961.4862302202</v>
      </c>
    </row>
    <row r="25" spans="1:6" x14ac:dyDescent="0.25">
      <c r="A25" s="6">
        <v>24</v>
      </c>
      <c r="B25" s="119" t="s">
        <v>29</v>
      </c>
      <c r="C25" s="136">
        <v>279760</v>
      </c>
      <c r="D25" s="136">
        <v>304379</v>
      </c>
      <c r="E25" s="136">
        <v>327916.12691479403</v>
      </c>
      <c r="F25" s="136">
        <v>344034.43291845859</v>
      </c>
    </row>
    <row r="26" spans="1:6" x14ac:dyDescent="0.25">
      <c r="A26" s="6">
        <v>25</v>
      </c>
      <c r="B26" s="119" t="s">
        <v>30</v>
      </c>
      <c r="C26" s="136">
        <v>196963</v>
      </c>
      <c r="D26" s="136">
        <v>222568</v>
      </c>
      <c r="E26" s="136">
        <v>242798.5263600412</v>
      </c>
      <c r="F26" s="136">
        <v>252308.32062764594</v>
      </c>
    </row>
    <row r="27" spans="1:6" x14ac:dyDescent="0.25">
      <c r="A27" s="6">
        <v>26</v>
      </c>
      <c r="B27" s="119" t="s">
        <v>31</v>
      </c>
      <c r="C27" s="136">
        <v>63000</v>
      </c>
      <c r="D27" s="136">
        <v>71308</v>
      </c>
      <c r="E27" s="136">
        <v>71991.124355941938</v>
      </c>
      <c r="F27" s="136">
        <v>74798.778205823677</v>
      </c>
    </row>
    <row r="28" spans="1:6" x14ac:dyDescent="0.25">
      <c r="A28" s="6">
        <v>27</v>
      </c>
      <c r="B28" s="119" t="s">
        <v>8</v>
      </c>
      <c r="C28" s="136">
        <v>198976</v>
      </c>
      <c r="D28" s="136">
        <v>188170</v>
      </c>
      <c r="E28" s="136">
        <v>191174.55083696629</v>
      </c>
      <c r="F28" s="136">
        <v>163758.8363920066</v>
      </c>
    </row>
    <row r="29" spans="1:6" x14ac:dyDescent="0.25">
      <c r="A29" s="6">
        <v>28</v>
      </c>
      <c r="B29" s="119" t="s">
        <v>32</v>
      </c>
      <c r="C29" s="136">
        <v>55930</v>
      </c>
      <c r="D29" s="136">
        <v>58974</v>
      </c>
      <c r="E29" s="136">
        <v>67370.60408771268</v>
      </c>
      <c r="F29" s="136">
        <v>71796.741988278591</v>
      </c>
    </row>
    <row r="30" spans="1:6" s="12" customFormat="1" x14ac:dyDescent="0.25">
      <c r="A30" s="13">
        <v>31</v>
      </c>
      <c r="B30" s="119" t="s">
        <v>21</v>
      </c>
      <c r="C30" s="136">
        <v>430423</v>
      </c>
      <c r="D30" s="136">
        <v>453279</v>
      </c>
      <c r="E30" s="136">
        <v>467192.67101600126</v>
      </c>
      <c r="F30" s="136">
        <v>507660.46478528541</v>
      </c>
    </row>
    <row r="31" spans="1:6" x14ac:dyDescent="0.25">
      <c r="A31" s="6">
        <v>311</v>
      </c>
      <c r="B31" s="122" t="s">
        <v>372</v>
      </c>
      <c r="C31" s="136">
        <v>13503</v>
      </c>
      <c r="D31" s="136">
        <v>15262</v>
      </c>
      <c r="E31" s="136">
        <v>12484.599999999999</v>
      </c>
      <c r="F31" s="136">
        <v>16379</v>
      </c>
    </row>
    <row r="32" spans="1:6" x14ac:dyDescent="0.25">
      <c r="A32" s="6">
        <v>23</v>
      </c>
      <c r="B32" s="122" t="s">
        <v>373</v>
      </c>
      <c r="C32" s="136">
        <v>371430</v>
      </c>
      <c r="D32" s="136">
        <v>385235</v>
      </c>
      <c r="E32" s="136">
        <v>401913.10000000003</v>
      </c>
      <c r="F32" s="136">
        <v>438601.2</v>
      </c>
    </row>
    <row r="33" spans="1:6" s="12" customFormat="1" x14ac:dyDescent="0.25">
      <c r="A33" s="13"/>
      <c r="B33" s="122" t="s">
        <v>374</v>
      </c>
      <c r="C33" s="136">
        <v>45489</v>
      </c>
      <c r="D33" s="136">
        <v>52782</v>
      </c>
      <c r="E33" s="136">
        <v>52794.971016001255</v>
      </c>
      <c r="F33" s="136">
        <v>52680.264785285406</v>
      </c>
    </row>
    <row r="34" spans="1:6" s="12" customFormat="1" x14ac:dyDescent="0.25">
      <c r="A34" s="13"/>
      <c r="B34" s="119" t="s">
        <v>33</v>
      </c>
      <c r="C34" s="136">
        <v>25267</v>
      </c>
      <c r="D34" s="136">
        <v>26117</v>
      </c>
      <c r="E34" s="136">
        <v>39071.599999999999</v>
      </c>
      <c r="F34" s="136">
        <v>35875.800000000003</v>
      </c>
    </row>
    <row r="35" spans="1:6" s="12" customFormat="1" x14ac:dyDescent="0.25">
      <c r="A35" s="13"/>
      <c r="B35" s="119" t="s">
        <v>34</v>
      </c>
      <c r="C35" s="136">
        <v>51755</v>
      </c>
      <c r="D35" s="136">
        <v>61523</v>
      </c>
      <c r="E35" s="136">
        <v>90982.491212289882</v>
      </c>
      <c r="F35" s="136">
        <v>89728.111312721318</v>
      </c>
    </row>
    <row r="36" spans="1:6" s="12" customFormat="1" x14ac:dyDescent="0.25">
      <c r="A36" s="13"/>
      <c r="B36" s="118" t="s">
        <v>35</v>
      </c>
      <c r="C36" s="134">
        <v>31808</v>
      </c>
      <c r="D36" s="134">
        <v>20938</v>
      </c>
      <c r="E36" s="134">
        <v>90994.344865689593</v>
      </c>
      <c r="F36" s="134">
        <v>26435.680456188362</v>
      </c>
    </row>
    <row r="37" spans="1:6" x14ac:dyDescent="0.25">
      <c r="B37" s="119" t="s">
        <v>36</v>
      </c>
      <c r="C37" s="136">
        <v>94808</v>
      </c>
      <c r="D37" s="136">
        <v>92246</v>
      </c>
      <c r="E37" s="136">
        <v>162985.46922163153</v>
      </c>
      <c r="F37" s="136">
        <v>101234.45866201204</v>
      </c>
    </row>
    <row r="38" spans="1:6" x14ac:dyDescent="0.25">
      <c r="B38" s="119" t="s">
        <v>37</v>
      </c>
      <c r="C38" s="136">
        <v>-63000</v>
      </c>
      <c r="D38" s="136">
        <v>-71308</v>
      </c>
      <c r="E38" s="136">
        <v>-71991.124355941938</v>
      </c>
      <c r="F38" s="136">
        <v>-74798.778205823677</v>
      </c>
    </row>
    <row r="39" spans="1:6" x14ac:dyDescent="0.25">
      <c r="B39" s="4" t="s">
        <v>6</v>
      </c>
      <c r="C39" s="134">
        <v>-17373</v>
      </c>
      <c r="D39" s="134">
        <v>26275</v>
      </c>
      <c r="E39" s="134">
        <v>-28184.361851237409</v>
      </c>
      <c r="F39" s="134">
        <v>46036.855036852518</v>
      </c>
    </row>
    <row r="40" spans="1:6" x14ac:dyDescent="0.25">
      <c r="B40" s="4" t="s">
        <v>9</v>
      </c>
      <c r="C40" s="134">
        <v>-100687</v>
      </c>
      <c r="D40" s="134">
        <v>-81290</v>
      </c>
      <c r="E40" s="134">
        <v>-118081.64541730664</v>
      </c>
      <c r="F40" s="134">
        <v>-104801.57171012448</v>
      </c>
    </row>
    <row r="41" spans="1:6" x14ac:dyDescent="0.25">
      <c r="B41" s="4" t="s">
        <v>12</v>
      </c>
      <c r="C41" s="134">
        <v>-118060</v>
      </c>
      <c r="D41" s="134">
        <v>-55015</v>
      </c>
      <c r="E41" s="134">
        <v>-146266.00726854405</v>
      </c>
      <c r="F41" s="134">
        <v>-58764.716673271963</v>
      </c>
    </row>
    <row r="42" spans="1:6" ht="5.4" customHeight="1" x14ac:dyDescent="0.25">
      <c r="B42" s="115"/>
      <c r="C42" s="115"/>
      <c r="D42" s="115"/>
      <c r="E42" s="115"/>
      <c r="F42" s="11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AA23-2B92-441C-AD25-88A203E68ADD}">
  <sheetPr codeName="Sheet25"/>
  <dimension ref="A1:E12"/>
  <sheetViews>
    <sheetView topLeftCell="A2" workbookViewId="0">
      <selection activeCell="F21" sqref="F21"/>
    </sheetView>
  </sheetViews>
  <sheetFormatPr defaultColWidth="9.109375" defaultRowHeight="13.2" x14ac:dyDescent="0.25"/>
  <cols>
    <col min="1" max="1" width="28.88671875" style="47" customWidth="1"/>
    <col min="2" max="5" width="10.44140625" style="47" customWidth="1"/>
    <col min="6" max="16384" width="9.109375" style="47"/>
  </cols>
  <sheetData>
    <row r="1" spans="1:5" hidden="1" x14ac:dyDescent="0.25">
      <c r="A1" s="50"/>
      <c r="B1" s="50"/>
      <c r="C1" s="50"/>
      <c r="D1" s="50"/>
      <c r="E1" s="50"/>
    </row>
    <row r="2" spans="1:5" ht="24" x14ac:dyDescent="0.25">
      <c r="A2" s="103" t="s">
        <v>39</v>
      </c>
      <c r="B2" s="104" t="s">
        <v>305</v>
      </c>
      <c r="C2" s="104" t="s">
        <v>306</v>
      </c>
      <c r="D2" s="104" t="s">
        <v>307</v>
      </c>
      <c r="E2" s="104" t="s">
        <v>267</v>
      </c>
    </row>
    <row r="3" spans="1:5" x14ac:dyDescent="0.25">
      <c r="A3" s="105"/>
      <c r="B3" s="105"/>
      <c r="C3" s="105"/>
      <c r="D3" s="105"/>
      <c r="E3" s="111"/>
    </row>
    <row r="4" spans="1:5" x14ac:dyDescent="0.25">
      <c r="A4" s="106" t="s">
        <v>308</v>
      </c>
      <c r="B4" s="148">
        <v>890.45</v>
      </c>
      <c r="C4" s="148">
        <v>0</v>
      </c>
      <c r="D4" s="149"/>
      <c r="E4" s="148">
        <v>0</v>
      </c>
    </row>
    <row r="5" spans="1:5" x14ac:dyDescent="0.25">
      <c r="A5" s="106" t="s">
        <v>309</v>
      </c>
      <c r="B5" s="148">
        <v>234.38499999999999</v>
      </c>
      <c r="C5" s="148">
        <v>750</v>
      </c>
      <c r="D5" s="150">
        <v>-450</v>
      </c>
      <c r="E5" s="148">
        <v>0</v>
      </c>
    </row>
    <row r="6" spans="1:5" x14ac:dyDescent="0.25">
      <c r="A6" s="106" t="s">
        <v>310</v>
      </c>
      <c r="B6" s="148">
        <v>19.806999999999999</v>
      </c>
      <c r="C6" s="148">
        <v>0</v>
      </c>
      <c r="D6" s="150">
        <v>-38</v>
      </c>
      <c r="E6" s="148">
        <v>0</v>
      </c>
    </row>
    <row r="7" spans="1:5" x14ac:dyDescent="0.25">
      <c r="A7" s="106" t="s">
        <v>392</v>
      </c>
      <c r="B7" s="150">
        <v>-235</v>
      </c>
      <c r="C7" s="148"/>
      <c r="D7" s="150">
        <v>33</v>
      </c>
      <c r="E7" s="148"/>
    </row>
    <row r="8" spans="1:5" x14ac:dyDescent="0.25">
      <c r="A8" s="4" t="s">
        <v>82</v>
      </c>
      <c r="B8" s="151">
        <v>909.64200000000005</v>
      </c>
      <c r="C8" s="151">
        <v>750</v>
      </c>
      <c r="D8" s="152">
        <v>-455</v>
      </c>
      <c r="E8" s="151">
        <v>0</v>
      </c>
    </row>
    <row r="9" spans="1:5" x14ac:dyDescent="0.25">
      <c r="A9" s="115"/>
      <c r="B9" s="115"/>
      <c r="C9" s="115"/>
      <c r="D9" s="115"/>
      <c r="E9" s="115"/>
    </row>
    <row r="10" spans="1:5" x14ac:dyDescent="0.25">
      <c r="A10" s="83" t="s">
        <v>393</v>
      </c>
      <c r="B10" s="111"/>
      <c r="C10" s="111"/>
      <c r="D10" s="111"/>
      <c r="E10" s="111"/>
    </row>
    <row r="12" spans="1:5" ht="0.75" customHeight="1" x14ac:dyDescent="0.25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EBD8-D1E2-4BDD-AF35-FD56497E6644}">
  <sheetPr codeName="Sheet26"/>
  <dimension ref="A1:N36"/>
  <sheetViews>
    <sheetView topLeftCell="A2" workbookViewId="0">
      <selection activeCell="G30" sqref="G30"/>
    </sheetView>
  </sheetViews>
  <sheetFormatPr defaultColWidth="8.5546875" defaultRowHeight="14.4" x14ac:dyDescent="0.3"/>
  <cols>
    <col min="1" max="1" width="45.5546875" style="88" customWidth="1"/>
    <col min="2" max="3" width="10.5546875" style="88" customWidth="1"/>
    <col min="4" max="16384" width="8.5546875" style="88"/>
  </cols>
  <sheetData>
    <row r="1" spans="1:14" hidden="1" x14ac:dyDescent="0.3">
      <c r="A1" s="5"/>
      <c r="B1" s="5"/>
      <c r="C1" s="5"/>
    </row>
    <row r="2" spans="1:14" ht="24.6" x14ac:dyDescent="0.3">
      <c r="A2" s="103" t="s">
        <v>39</v>
      </c>
      <c r="B2" s="104" t="s">
        <v>389</v>
      </c>
      <c r="C2" s="104" t="s">
        <v>376</v>
      </c>
      <c r="D2" s="104" t="s">
        <v>270</v>
      </c>
      <c r="N2" s="51"/>
    </row>
    <row r="3" spans="1:14" ht="3" customHeight="1" x14ac:dyDescent="0.3">
      <c r="A3" s="105"/>
      <c r="B3" s="105"/>
      <c r="C3" s="105"/>
      <c r="D3" s="1"/>
      <c r="H3" s="51"/>
      <c r="I3" s="51"/>
      <c r="J3" s="51"/>
      <c r="K3" s="51"/>
      <c r="L3" s="51"/>
      <c r="M3" s="51"/>
      <c r="N3" s="51"/>
    </row>
    <row r="4" spans="1:14" x14ac:dyDescent="0.3">
      <c r="A4" s="140" t="s">
        <v>271</v>
      </c>
      <c r="B4" s="141"/>
      <c r="C4" s="141"/>
      <c r="D4" s="1"/>
    </row>
    <row r="5" spans="1:14" x14ac:dyDescent="0.3">
      <c r="A5" s="106" t="s">
        <v>272</v>
      </c>
      <c r="B5" s="136">
        <v>58267.487000000001</v>
      </c>
      <c r="C5" s="136">
        <v>52500.366000000002</v>
      </c>
      <c r="D5" s="136">
        <v>-5767.1209999999992</v>
      </c>
      <c r="H5" s="16"/>
      <c r="I5" s="16"/>
      <c r="J5" s="51"/>
      <c r="K5" s="51"/>
      <c r="L5" s="51"/>
      <c r="M5" s="51"/>
      <c r="N5" s="51"/>
    </row>
    <row r="6" spans="1:14" x14ac:dyDescent="0.3">
      <c r="A6" s="106" t="s">
        <v>273</v>
      </c>
      <c r="B6" s="136">
        <v>55473.118000000002</v>
      </c>
      <c r="C6" s="136">
        <v>50924.523999999998</v>
      </c>
      <c r="D6" s="136">
        <v>-4548.5940000000046</v>
      </c>
      <c r="H6" s="16"/>
      <c r="I6" s="16"/>
      <c r="J6" s="51"/>
      <c r="K6" s="51"/>
      <c r="L6" s="51"/>
      <c r="M6" s="51"/>
      <c r="N6" s="51"/>
    </row>
    <row r="7" spans="1:14" x14ac:dyDescent="0.3">
      <c r="A7" s="106" t="s">
        <v>302</v>
      </c>
      <c r="B7" s="136">
        <v>175.37100000000001</v>
      </c>
      <c r="C7" s="136">
        <v>1</v>
      </c>
      <c r="D7" s="136">
        <v>-174.37100000000001</v>
      </c>
      <c r="H7" s="16"/>
      <c r="I7" s="16"/>
      <c r="J7" s="51"/>
      <c r="K7" s="51"/>
      <c r="L7" s="51"/>
      <c r="M7" s="51"/>
      <c r="N7" s="51"/>
    </row>
    <row r="8" spans="1:14" x14ac:dyDescent="0.3">
      <c r="A8" s="106" t="s">
        <v>276</v>
      </c>
      <c r="B8" s="136">
        <v>517.20000000000005</v>
      </c>
      <c r="C8" s="136">
        <v>667.2</v>
      </c>
      <c r="D8" s="136">
        <v>150</v>
      </c>
      <c r="H8" s="16"/>
      <c r="I8" s="16"/>
      <c r="J8" s="51"/>
      <c r="K8" s="51"/>
      <c r="L8" s="51"/>
      <c r="M8" s="51"/>
      <c r="N8" s="51"/>
    </row>
    <row r="9" spans="1:14" x14ac:dyDescent="0.3">
      <c r="A9" s="4" t="s">
        <v>277</v>
      </c>
      <c r="B9" s="134">
        <v>2452.5399999999991</v>
      </c>
      <c r="C9" s="134">
        <v>909.64200000000415</v>
      </c>
      <c r="D9" s="134">
        <v>-1542.8979999999949</v>
      </c>
      <c r="H9" s="16"/>
      <c r="I9" s="16"/>
      <c r="J9" s="51"/>
      <c r="K9" s="51"/>
      <c r="L9" s="51"/>
      <c r="M9" s="51"/>
      <c r="N9" s="51"/>
    </row>
    <row r="10" spans="1:14" x14ac:dyDescent="0.3">
      <c r="A10" s="106" t="s">
        <v>278</v>
      </c>
      <c r="B10" s="136">
        <v>50</v>
      </c>
      <c r="C10" s="136">
        <v>0</v>
      </c>
      <c r="D10" s="136">
        <v>-50</v>
      </c>
      <c r="H10" s="51"/>
      <c r="I10" s="51"/>
      <c r="J10" s="51"/>
      <c r="K10" s="51"/>
      <c r="L10" s="51"/>
      <c r="M10" s="51"/>
      <c r="N10" s="51"/>
    </row>
    <row r="11" spans="1:14" ht="15" customHeight="1" x14ac:dyDescent="0.3">
      <c r="A11" s="106" t="s">
        <v>279</v>
      </c>
      <c r="B11" s="136">
        <v>0</v>
      </c>
      <c r="C11" s="136">
        <v>0</v>
      </c>
      <c r="D11" s="136">
        <v>0</v>
      </c>
      <c r="H11" s="51"/>
      <c r="I11" s="51"/>
      <c r="J11" s="51"/>
      <c r="K11" s="51"/>
      <c r="L11" s="51"/>
      <c r="M11" s="51"/>
      <c r="N11" s="51"/>
    </row>
    <row r="12" spans="1:14" x14ac:dyDescent="0.3">
      <c r="A12" s="106" t="s">
        <v>314</v>
      </c>
      <c r="B12" s="136">
        <v>0</v>
      </c>
      <c r="C12" s="136">
        <v>0</v>
      </c>
      <c r="D12" s="136">
        <v>0</v>
      </c>
      <c r="H12" s="51"/>
      <c r="I12" s="51"/>
      <c r="J12" s="51"/>
      <c r="K12" s="51"/>
      <c r="L12" s="51"/>
      <c r="M12" s="51"/>
      <c r="N12" s="51"/>
    </row>
    <row r="13" spans="1:14" x14ac:dyDescent="0.3">
      <c r="A13" s="4" t="s">
        <v>281</v>
      </c>
      <c r="B13" s="134">
        <v>2502.5399999999991</v>
      </c>
      <c r="C13" s="134">
        <v>909.64200000000415</v>
      </c>
      <c r="D13" s="134">
        <v>-1592.8979999999949</v>
      </c>
      <c r="H13" s="51"/>
      <c r="I13" s="51"/>
      <c r="J13" s="51"/>
      <c r="K13" s="51"/>
      <c r="L13" s="51"/>
      <c r="M13" s="51"/>
      <c r="N13" s="51"/>
    </row>
    <row r="14" spans="1:14" x14ac:dyDescent="0.3">
      <c r="A14" s="140" t="s">
        <v>282</v>
      </c>
      <c r="B14" s="153">
        <v>0</v>
      </c>
      <c r="C14" s="153">
        <v>0</v>
      </c>
      <c r="D14" s="153">
        <v>0</v>
      </c>
      <c r="K14" s="51"/>
      <c r="L14" s="51"/>
      <c r="M14" s="51"/>
      <c r="N14" s="51"/>
    </row>
    <row r="15" spans="1:14" x14ac:dyDescent="0.3">
      <c r="A15" s="106" t="s">
        <v>281</v>
      </c>
      <c r="B15" s="136">
        <v>2502.5399999999991</v>
      </c>
      <c r="C15" s="136">
        <v>909.64200000000415</v>
      </c>
      <c r="D15" s="136">
        <v>-1592.8979999999949</v>
      </c>
      <c r="G15" s="51"/>
      <c r="H15" s="51"/>
      <c r="I15" s="51"/>
    </row>
    <row r="16" spans="1:14" x14ac:dyDescent="0.3">
      <c r="A16" s="106" t="s">
        <v>283</v>
      </c>
      <c r="B16" s="136">
        <v>278</v>
      </c>
      <c r="C16" s="136">
        <v>548</v>
      </c>
      <c r="D16" s="136">
        <v>270</v>
      </c>
      <c r="G16" s="51"/>
      <c r="H16" s="51"/>
      <c r="I16" s="51"/>
    </row>
    <row r="17" spans="1:10" x14ac:dyDescent="0.3">
      <c r="A17" s="106" t="s">
        <v>284</v>
      </c>
      <c r="B17" s="136">
        <v>278.54300000000001</v>
      </c>
      <c r="C17" s="136">
        <v>50.8</v>
      </c>
      <c r="D17" s="136">
        <v>-227.74299999999999</v>
      </c>
      <c r="G17" s="51"/>
      <c r="H17" s="51"/>
      <c r="I17" s="51"/>
    </row>
    <row r="18" spans="1:10" ht="15" customHeight="1" x14ac:dyDescent="0.3">
      <c r="A18" s="4" t="s">
        <v>85</v>
      </c>
      <c r="B18" s="134">
        <v>3059.0829999999992</v>
      </c>
      <c r="C18" s="134">
        <v>1508.4420000000041</v>
      </c>
      <c r="D18" s="134">
        <v>-1550.6409999999951</v>
      </c>
    </row>
    <row r="19" spans="1:10" x14ac:dyDescent="0.3">
      <c r="A19" s="106" t="s">
        <v>89</v>
      </c>
      <c r="B19" s="136">
        <v>100</v>
      </c>
      <c r="C19" s="136">
        <v>100</v>
      </c>
      <c r="D19" s="136">
        <v>0</v>
      </c>
      <c r="G19" s="51"/>
      <c r="H19" s="51"/>
      <c r="I19" s="51"/>
      <c r="J19" s="51"/>
    </row>
    <row r="20" spans="1:10" x14ac:dyDescent="0.3">
      <c r="A20" s="106" t="s">
        <v>285</v>
      </c>
      <c r="B20" s="136">
        <v>50</v>
      </c>
      <c r="C20" s="136">
        <v>100</v>
      </c>
      <c r="D20" s="136">
        <v>50</v>
      </c>
      <c r="G20" s="51"/>
      <c r="H20" s="51"/>
      <c r="I20" s="51"/>
    </row>
    <row r="21" spans="1:10" x14ac:dyDescent="0.3">
      <c r="A21" s="106" t="s">
        <v>311</v>
      </c>
      <c r="B21" s="136">
        <v>1.0000000000000001E-9</v>
      </c>
      <c r="C21" s="136">
        <v>1.0000000000000001E-9</v>
      </c>
      <c r="D21" s="136">
        <v>0</v>
      </c>
      <c r="G21" s="51"/>
      <c r="H21" s="51"/>
      <c r="I21" s="51"/>
    </row>
    <row r="22" spans="1:10" x14ac:dyDescent="0.3">
      <c r="A22" s="106" t="s">
        <v>286</v>
      </c>
      <c r="B22" s="136">
        <v>495</v>
      </c>
      <c r="C22" s="136">
        <v>488</v>
      </c>
      <c r="D22" s="136">
        <v>-7</v>
      </c>
      <c r="G22" s="51"/>
      <c r="H22" s="51"/>
      <c r="I22" s="51"/>
    </row>
    <row r="23" spans="1:10" ht="15" customHeight="1" x14ac:dyDescent="0.3">
      <c r="A23" s="106" t="s">
        <v>287</v>
      </c>
      <c r="B23" s="136">
        <v>2100</v>
      </c>
      <c r="C23" s="136">
        <v>2467</v>
      </c>
      <c r="D23" s="136">
        <v>367</v>
      </c>
      <c r="G23" s="51"/>
      <c r="H23" s="51"/>
      <c r="I23" s="51"/>
    </row>
    <row r="24" spans="1:10" x14ac:dyDescent="0.3">
      <c r="A24" s="106" t="s">
        <v>130</v>
      </c>
      <c r="B24" s="136">
        <v>1.0000000000000001E-9</v>
      </c>
      <c r="C24" s="136">
        <v>1.0000000000000001E-9</v>
      </c>
      <c r="D24" s="136">
        <v>0</v>
      </c>
    </row>
    <row r="25" spans="1:10" ht="15" customHeight="1" x14ac:dyDescent="0.3">
      <c r="A25" s="4" t="s">
        <v>289</v>
      </c>
      <c r="B25" s="134">
        <v>-2645</v>
      </c>
      <c r="C25" s="134">
        <v>-2955</v>
      </c>
      <c r="D25" s="134">
        <v>-310</v>
      </c>
    </row>
    <row r="26" spans="1:10" x14ac:dyDescent="0.3">
      <c r="A26" s="106" t="s">
        <v>290</v>
      </c>
      <c r="B26" s="136">
        <v>1.0000000000000001E-9</v>
      </c>
      <c r="C26" s="136">
        <v>1.0000000000000001E-9</v>
      </c>
      <c r="D26" s="136">
        <v>0</v>
      </c>
    </row>
    <row r="27" spans="1:10" x14ac:dyDescent="0.3">
      <c r="A27" s="106" t="s">
        <v>291</v>
      </c>
      <c r="B27" s="136">
        <v>1.0000000000000001E-9</v>
      </c>
      <c r="C27" s="136">
        <v>1.0000000000000001E-9</v>
      </c>
      <c r="D27" s="136">
        <v>0</v>
      </c>
    </row>
    <row r="28" spans="1:10" x14ac:dyDescent="0.3">
      <c r="A28" s="106" t="s">
        <v>292</v>
      </c>
      <c r="B28" s="136">
        <v>1950.000000001</v>
      </c>
      <c r="C28" s="136">
        <v>2500.000000001</v>
      </c>
      <c r="D28" s="136">
        <v>550</v>
      </c>
    </row>
    <row r="29" spans="1:10" x14ac:dyDescent="0.3">
      <c r="A29" s="106" t="s">
        <v>293</v>
      </c>
      <c r="B29" s="136">
        <v>250</v>
      </c>
      <c r="C29" s="136">
        <v>750</v>
      </c>
      <c r="D29" s="136">
        <v>500</v>
      </c>
    </row>
    <row r="30" spans="1:10" x14ac:dyDescent="0.3">
      <c r="A30" s="106" t="s">
        <v>312</v>
      </c>
      <c r="B30" s="136">
        <v>1638</v>
      </c>
      <c r="C30" s="136">
        <v>3602</v>
      </c>
      <c r="D30" s="136">
        <v>1964</v>
      </c>
    </row>
    <row r="31" spans="1:10" ht="15" customHeight="1" x14ac:dyDescent="0.3">
      <c r="A31" s="4" t="s">
        <v>101</v>
      </c>
      <c r="B31" s="134">
        <v>62.000000000999989</v>
      </c>
      <c r="C31" s="134">
        <v>-1851.999999999</v>
      </c>
      <c r="D31" s="134">
        <v>-1914</v>
      </c>
    </row>
    <row r="32" spans="1:10" x14ac:dyDescent="0.3">
      <c r="A32" s="4" t="s">
        <v>102</v>
      </c>
      <c r="B32" s="134">
        <v>476.08300000099916</v>
      </c>
      <c r="C32" s="134">
        <v>-3298.5579999989959</v>
      </c>
      <c r="D32" s="134">
        <v>-3774.6409999999951</v>
      </c>
    </row>
    <row r="33" spans="1:4" x14ac:dyDescent="0.3">
      <c r="A33" s="106" t="s">
        <v>294</v>
      </c>
      <c r="B33" s="136">
        <v>3983.6709999999998</v>
      </c>
      <c r="C33" s="136">
        <v>4459.7540000009994</v>
      </c>
      <c r="D33" s="136">
        <v>476.08300000099962</v>
      </c>
    </row>
    <row r="34" spans="1:4" x14ac:dyDescent="0.3">
      <c r="A34" s="106" t="s">
        <v>295</v>
      </c>
      <c r="B34" s="136">
        <v>4459.7540000009994</v>
      </c>
      <c r="C34" s="136">
        <v>1161.1960000020035</v>
      </c>
      <c r="D34" s="136">
        <v>-3298.5579999989959</v>
      </c>
    </row>
    <row r="35" spans="1:4" ht="3" customHeight="1" x14ac:dyDescent="0.3">
      <c r="A35" s="154"/>
      <c r="B35" s="143"/>
      <c r="C35" s="143"/>
      <c r="D35" s="143"/>
    </row>
    <row r="36" spans="1:4" x14ac:dyDescent="0.3">
      <c r="C36" s="91"/>
      <c r="D36" s="9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96D9-EEF2-4453-BEA6-842476AAB172}">
  <sheetPr codeName="Sheet27"/>
  <dimension ref="A1:D22"/>
  <sheetViews>
    <sheetView topLeftCell="A3" workbookViewId="0">
      <selection activeCell="O29" sqref="O29"/>
    </sheetView>
  </sheetViews>
  <sheetFormatPr defaultColWidth="9.21875" defaultRowHeight="13.2" x14ac:dyDescent="0.25"/>
  <cols>
    <col min="1" max="1" width="42.77734375" style="47" customWidth="1"/>
    <col min="2" max="2" width="10.5546875" style="47" customWidth="1"/>
    <col min="3" max="3" width="11.44140625" style="47" bestFit="1" customWidth="1"/>
    <col min="4" max="4" width="14.21875" style="47" bestFit="1" customWidth="1"/>
    <col min="5" max="16384" width="9.21875" style="47"/>
  </cols>
  <sheetData>
    <row r="1" spans="1:4" hidden="1" x14ac:dyDescent="0.25">
      <c r="A1" s="54"/>
      <c r="B1" s="55" t="s">
        <v>83</v>
      </c>
      <c r="C1" s="56"/>
      <c r="D1" s="56"/>
    </row>
    <row r="2" spans="1:4" hidden="1" x14ac:dyDescent="0.25">
      <c r="A2" s="57"/>
      <c r="B2" s="57"/>
      <c r="C2" s="57"/>
      <c r="D2" s="57"/>
    </row>
    <row r="3" spans="1:4" ht="24" x14ac:dyDescent="0.25">
      <c r="A3" s="20" t="s">
        <v>84</v>
      </c>
      <c r="B3" s="58" t="s">
        <v>367</v>
      </c>
      <c r="C3" s="58" t="s">
        <v>389</v>
      </c>
      <c r="D3" s="58" t="s">
        <v>376</v>
      </c>
    </row>
    <row r="4" spans="1:4" ht="18.600000000000001" customHeight="1" x14ac:dyDescent="0.25">
      <c r="A4" s="12" t="s">
        <v>85</v>
      </c>
      <c r="B4" s="159">
        <v>-23032.600000000792</v>
      </c>
      <c r="C4" s="159">
        <v>-50760.100000000792</v>
      </c>
      <c r="D4" s="159">
        <v>-30699.895299999276</v>
      </c>
    </row>
    <row r="5" spans="1:4" ht="15" customHeight="1" x14ac:dyDescent="0.25">
      <c r="A5" s="59" t="s">
        <v>86</v>
      </c>
      <c r="B5" s="159"/>
      <c r="C5" s="159"/>
      <c r="D5" s="159"/>
    </row>
    <row r="6" spans="1:4" x14ac:dyDescent="0.25">
      <c r="A6" s="23" t="s">
        <v>87</v>
      </c>
      <c r="B6" s="84">
        <v>-66154.899999999892</v>
      </c>
      <c r="C6" s="84">
        <v>-70154.899999999892</v>
      </c>
      <c r="D6" s="84">
        <v>-74194.199999999895</v>
      </c>
    </row>
    <row r="7" spans="1:4" x14ac:dyDescent="0.25">
      <c r="A7" s="23" t="s">
        <v>88</v>
      </c>
      <c r="B7" s="84">
        <v>48300</v>
      </c>
      <c r="C7" s="84">
        <v>48300</v>
      </c>
      <c r="D7" s="84">
        <v>51800</v>
      </c>
    </row>
    <row r="8" spans="1:4" x14ac:dyDescent="0.25">
      <c r="A8" s="23" t="s">
        <v>89</v>
      </c>
      <c r="B8" s="84">
        <v>-29750</v>
      </c>
      <c r="C8" s="84">
        <v>-22000</v>
      </c>
      <c r="D8" s="84">
        <v>-28850</v>
      </c>
    </row>
    <row r="9" spans="1:4" x14ac:dyDescent="0.25">
      <c r="A9" s="23" t="s">
        <v>90</v>
      </c>
      <c r="B9" s="84">
        <v>6085</v>
      </c>
      <c r="C9" s="84">
        <v>4674</v>
      </c>
      <c r="D9" s="84">
        <v>6731</v>
      </c>
    </row>
    <row r="10" spans="1:4" x14ac:dyDescent="0.25">
      <c r="A10" s="23" t="s">
        <v>91</v>
      </c>
      <c r="B10" s="84">
        <v>47830.3</v>
      </c>
      <c r="C10" s="84">
        <v>56831.5</v>
      </c>
      <c r="D10" s="84">
        <v>46018.400000000001</v>
      </c>
    </row>
    <row r="11" spans="1:4" x14ac:dyDescent="0.25">
      <c r="A11" s="23" t="s">
        <v>92</v>
      </c>
      <c r="B11" s="84">
        <v>-8000</v>
      </c>
      <c r="C11" s="84">
        <v>-8000</v>
      </c>
      <c r="D11" s="84">
        <v>-10400</v>
      </c>
    </row>
    <row r="12" spans="1:4" x14ac:dyDescent="0.25">
      <c r="A12" s="157" t="s">
        <v>93</v>
      </c>
      <c r="B12" s="160">
        <v>-1606</v>
      </c>
      <c r="C12" s="160">
        <v>-30100</v>
      </c>
      <c r="D12" s="160">
        <v>-1606</v>
      </c>
    </row>
    <row r="13" spans="1:4" ht="18" customHeight="1" x14ac:dyDescent="0.25">
      <c r="A13" s="11" t="s">
        <v>94</v>
      </c>
      <c r="B13" s="159">
        <v>-3295.5999999998894</v>
      </c>
      <c r="C13" s="159">
        <v>-20449.399999999892</v>
      </c>
      <c r="D13" s="159">
        <v>-10500.799999999894</v>
      </c>
    </row>
    <row r="14" spans="1:4" ht="16.8" customHeight="1" x14ac:dyDescent="0.25">
      <c r="A14" s="11" t="s">
        <v>95</v>
      </c>
      <c r="B14" s="159">
        <v>-26328.200000000681</v>
      </c>
      <c r="C14" s="159">
        <v>-71209.500000000684</v>
      </c>
      <c r="D14" s="159">
        <v>-41200.69529999917</v>
      </c>
    </row>
    <row r="15" spans="1:4" ht="19.2" customHeight="1" x14ac:dyDescent="0.25">
      <c r="A15" s="163" t="s">
        <v>96</v>
      </c>
      <c r="B15" s="84"/>
      <c r="C15" s="84"/>
      <c r="D15" s="84"/>
    </row>
    <row r="16" spans="1:4" x14ac:dyDescent="0.25">
      <c r="A16" s="10" t="s">
        <v>97</v>
      </c>
      <c r="B16" s="84">
        <v>101300</v>
      </c>
      <c r="C16" s="84">
        <v>264257</v>
      </c>
      <c r="D16" s="84">
        <v>164668</v>
      </c>
    </row>
    <row r="17" spans="1:4" x14ac:dyDescent="0.25">
      <c r="A17" s="85" t="s">
        <v>98</v>
      </c>
      <c r="B17" s="84">
        <v>101300</v>
      </c>
      <c r="C17" s="84">
        <v>150000</v>
      </c>
      <c r="D17" s="84">
        <v>164668</v>
      </c>
    </row>
    <row r="18" spans="1:4" x14ac:dyDescent="0.25">
      <c r="A18" s="10" t="s">
        <v>99</v>
      </c>
      <c r="B18" s="84">
        <v>-145700</v>
      </c>
      <c r="C18" s="84">
        <v>-141561</v>
      </c>
      <c r="D18" s="84">
        <v>-136423</v>
      </c>
    </row>
    <row r="19" spans="1:4" x14ac:dyDescent="0.25">
      <c r="A19" s="85" t="s">
        <v>100</v>
      </c>
      <c r="B19" s="84">
        <v>-96562.6</v>
      </c>
      <c r="C19" s="84">
        <v>-99189.5</v>
      </c>
      <c r="D19" s="84">
        <v>-129793.03957346165</v>
      </c>
    </row>
    <row r="20" spans="1:4" x14ac:dyDescent="0.25">
      <c r="A20" s="161" t="s">
        <v>101</v>
      </c>
      <c r="B20" s="162">
        <v>-44400</v>
      </c>
      <c r="C20" s="162">
        <v>122696</v>
      </c>
      <c r="D20" s="162">
        <v>28245</v>
      </c>
    </row>
    <row r="21" spans="1:4" x14ac:dyDescent="0.25">
      <c r="A21" s="161" t="s">
        <v>102</v>
      </c>
      <c r="B21" s="162">
        <v>-70728.200000000681</v>
      </c>
      <c r="C21" s="162">
        <v>51486.499999999316</v>
      </c>
      <c r="D21" s="162">
        <v>-12955.69529999917</v>
      </c>
    </row>
    <row r="22" spans="1:4" ht="1.8" customHeight="1" x14ac:dyDescent="0.25">
      <c r="A22" s="158"/>
      <c r="B22" s="158"/>
      <c r="C22" s="158"/>
      <c r="D22" s="15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1B22-B5A3-4623-B7A0-0FCD49BFD5E6}">
  <sheetPr codeName="Sheet28"/>
  <dimension ref="A1:E25"/>
  <sheetViews>
    <sheetView topLeftCell="A2" workbookViewId="0">
      <selection activeCell="H16" sqref="H16"/>
    </sheetView>
  </sheetViews>
  <sheetFormatPr defaultColWidth="9.21875" defaultRowHeight="13.2" x14ac:dyDescent="0.25"/>
  <cols>
    <col min="1" max="1" width="41.88671875" style="47" bestFit="1" customWidth="1"/>
    <col min="2" max="2" width="9.21875" style="47" bestFit="1"/>
    <col min="3" max="3" width="10" style="47" bestFit="1" customWidth="1"/>
    <col min="4" max="4" width="9.77734375" style="47" bestFit="1" customWidth="1"/>
    <col min="5" max="5" width="10.109375" style="47" bestFit="1" customWidth="1"/>
    <col min="6" max="16384" width="9.21875" style="47"/>
  </cols>
  <sheetData>
    <row r="1" spans="1:5" hidden="1" x14ac:dyDescent="0.25">
      <c r="A1" s="168"/>
      <c r="B1" s="169"/>
      <c r="C1" s="169"/>
      <c r="D1" s="169"/>
      <c r="E1" s="169"/>
    </row>
    <row r="2" spans="1:5" ht="24" x14ac:dyDescent="0.25">
      <c r="A2" s="103" t="s">
        <v>104</v>
      </c>
      <c r="B2" s="155">
        <v>2022</v>
      </c>
      <c r="C2" s="155">
        <v>2023</v>
      </c>
      <c r="D2" s="155" t="s">
        <v>389</v>
      </c>
      <c r="E2" s="155" t="s">
        <v>376</v>
      </c>
    </row>
    <row r="3" spans="1:5" ht="5.4" customHeight="1" x14ac:dyDescent="0.25">
      <c r="A3" s="165"/>
      <c r="B3" s="165"/>
      <c r="C3" s="165"/>
      <c r="D3" s="165"/>
      <c r="E3" s="165"/>
    </row>
    <row r="4" spans="1:5" x14ac:dyDescent="0.25">
      <c r="A4" s="170" t="s">
        <v>103</v>
      </c>
      <c r="B4" s="171">
        <f>[2]Tafla!C5</f>
        <v>1591666.7068099093</v>
      </c>
      <c r="C4" s="171">
        <f>[2]Tafla!D5</f>
        <v>1659780.424707778</v>
      </c>
      <c r="D4" s="171">
        <f>[2]Tafla!E5</f>
        <v>1848640.1747272713</v>
      </c>
      <c r="E4" s="171">
        <f>[2]Tafla!F5</f>
        <v>1906809.4521012285</v>
      </c>
    </row>
    <row r="5" spans="1:5" x14ac:dyDescent="0.25">
      <c r="A5" s="172" t="s">
        <v>105</v>
      </c>
      <c r="B5" s="173">
        <f>[2]Tafla!C6</f>
        <v>1003188</v>
      </c>
      <c r="C5" s="173">
        <f>[2]Tafla!D6</f>
        <v>1092910.5881972911</v>
      </c>
      <c r="D5" s="173">
        <f>[2]Tafla!E6</f>
        <v>1190298.9863899315</v>
      </c>
      <c r="E5" s="173">
        <f>[2]Tafla!F6</f>
        <v>1259339.2292038812</v>
      </c>
    </row>
    <row r="6" spans="1:5" x14ac:dyDescent="0.25">
      <c r="A6" s="172" t="s">
        <v>106</v>
      </c>
      <c r="B6" s="173">
        <f>[2]Tafla!C8</f>
        <v>250493.14719876699</v>
      </c>
      <c r="C6" s="173">
        <f>[2]Tafla!D8</f>
        <v>266615.04187923134</v>
      </c>
      <c r="D6" s="173">
        <f>[2]Tafla!E8</f>
        <v>270678.56020948972</v>
      </c>
      <c r="E6" s="173">
        <f>[2]Tafla!F8</f>
        <v>267162.24942965584</v>
      </c>
    </row>
    <row r="7" spans="1:5" x14ac:dyDescent="0.25">
      <c r="A7" s="172" t="s">
        <v>107</v>
      </c>
      <c r="B7" s="173">
        <f>[2]Tafla!C9</f>
        <v>314508</v>
      </c>
      <c r="C7" s="173">
        <f>[2]Tafla!D9</f>
        <v>265805.85676608002</v>
      </c>
      <c r="D7" s="173">
        <f>[2]Tafla!E9</f>
        <v>341366.20185228338</v>
      </c>
      <c r="E7" s="173">
        <f>[2]Tafla!F9</f>
        <v>334820.57029919798</v>
      </c>
    </row>
    <row r="8" spans="1:5" x14ac:dyDescent="0.25">
      <c r="A8" s="172" t="s">
        <v>108</v>
      </c>
      <c r="B8" s="174">
        <f>[2]Tafla!C11</f>
        <v>23477.559611142446</v>
      </c>
      <c r="C8" s="174">
        <f>[2]Tafla!D11</f>
        <v>34448.937865175576</v>
      </c>
      <c r="D8" s="174">
        <f>[2]Tafla!E11</f>
        <v>46296.426275566708</v>
      </c>
      <c r="E8" s="174">
        <f>[2]Tafla!F11</f>
        <v>45487.403168493554</v>
      </c>
    </row>
    <row r="9" spans="1:5" x14ac:dyDescent="0.25">
      <c r="A9" s="175" t="s">
        <v>109</v>
      </c>
      <c r="B9" s="174">
        <f>[2]Tafla!C12</f>
        <v>179886.757817153</v>
      </c>
      <c r="C9" s="174">
        <f>[2]Tafla!D12</f>
        <v>181525.87306059134</v>
      </c>
      <c r="D9" s="174">
        <f>[2]Tafla!E12</f>
        <v>188299.5867289938</v>
      </c>
      <c r="E9" s="174">
        <f>[2]Tafla!F12</f>
        <v>207259.39801558893</v>
      </c>
    </row>
    <row r="10" spans="1:5" x14ac:dyDescent="0.25">
      <c r="A10" s="172" t="s">
        <v>110</v>
      </c>
      <c r="B10" s="173">
        <f>[2]Tafla!C13</f>
        <v>88210.396393418108</v>
      </c>
      <c r="C10" s="173">
        <f>[2]Tafla!D13</f>
        <v>101706.7039544181</v>
      </c>
      <c r="D10" s="173">
        <f>[2]Tafla!E13</f>
        <v>125533.35931814463</v>
      </c>
      <c r="E10" s="173">
        <f>[2]Tafla!F13</f>
        <v>153672.91383752861</v>
      </c>
    </row>
    <row r="11" spans="1:5" x14ac:dyDescent="0.25">
      <c r="A11" s="172" t="s">
        <v>111</v>
      </c>
      <c r="B11" s="173">
        <f>[2]Tafla!C14</f>
        <v>91676.361423734881</v>
      </c>
      <c r="C11" s="173">
        <f>[2]Tafla!D14</f>
        <v>79819.169106173242</v>
      </c>
      <c r="D11" s="173">
        <f>[2]Tafla!E14</f>
        <v>62766.227410849155</v>
      </c>
      <c r="E11" s="173">
        <f>[2]Tafla!F14</f>
        <v>53586.484178060324</v>
      </c>
    </row>
    <row r="12" spans="1:5" x14ac:dyDescent="0.25">
      <c r="A12" s="175" t="s">
        <v>112</v>
      </c>
      <c r="B12" s="174">
        <f>[2]Tafla!C15</f>
        <v>1411779.9489927562</v>
      </c>
      <c r="C12" s="174">
        <f>[2]Tafla!D15</f>
        <v>1478254.5516471867</v>
      </c>
      <c r="D12" s="174">
        <f>[2]Tafla!E15</f>
        <v>1660340.5879982775</v>
      </c>
      <c r="E12" s="174">
        <f>[2]Tafla!F15</f>
        <v>1699550.0540856395</v>
      </c>
    </row>
    <row r="13" spans="1:5" x14ac:dyDescent="0.25">
      <c r="A13" s="172" t="s">
        <v>113</v>
      </c>
      <c r="B13" s="173">
        <f>[2]Tafla!C16</f>
        <v>228104.8291008418</v>
      </c>
      <c r="C13" s="173">
        <f>[2]Tafla!D16</f>
        <v>196703</v>
      </c>
      <c r="D13" s="173">
        <f>[2]Tafla!E16</f>
        <v>274614.99999999994</v>
      </c>
      <c r="E13" s="173">
        <f>[2]Tafla!F16</f>
        <v>274600</v>
      </c>
    </row>
    <row r="14" spans="1:5" x14ac:dyDescent="0.25">
      <c r="A14" s="172" t="s">
        <v>114</v>
      </c>
      <c r="B14" s="173">
        <f>[2]Tafla!C17</f>
        <v>83000</v>
      </c>
      <c r="C14" s="173">
        <f>[2]Tafla!D17</f>
        <v>81732</v>
      </c>
      <c r="D14" s="173">
        <f>[2]Tafla!E17</f>
        <v>60000</v>
      </c>
      <c r="E14" s="173">
        <f>[2]Tafla!F17</f>
        <v>50000</v>
      </c>
    </row>
    <row r="15" spans="1:5" x14ac:dyDescent="0.25">
      <c r="A15" s="175" t="s">
        <v>115</v>
      </c>
      <c r="B15" s="174">
        <f>[2]Tafla!C18</f>
        <v>-1100675.1198919145</v>
      </c>
      <c r="C15" s="174">
        <f>[2]Tafla!D18</f>
        <v>-1199819.5516471867</v>
      </c>
      <c r="D15" s="174">
        <f>[2]Tafla!E18</f>
        <v>-1325725.5879982775</v>
      </c>
      <c r="E15" s="174">
        <f>[2]Tafla!F18</f>
        <v>-1374950.0540856395</v>
      </c>
    </row>
    <row r="16" spans="1:5" x14ac:dyDescent="0.25">
      <c r="A16" s="172" t="s">
        <v>116</v>
      </c>
      <c r="B16" s="173">
        <f>[2]Tafla!C19</f>
        <v>777311</v>
      </c>
      <c r="C16" s="173">
        <f>[2]Tafla!D19</f>
        <v>779223</v>
      </c>
      <c r="D16" s="173">
        <f>[2]Tafla!E19</f>
        <v>761029</v>
      </c>
      <c r="E16" s="173">
        <f>[2]Tafla!F19</f>
        <v>710835</v>
      </c>
    </row>
    <row r="17" spans="1:5" x14ac:dyDescent="0.25">
      <c r="A17" s="175" t="s">
        <v>117</v>
      </c>
      <c r="B17" s="174">
        <f>[2]Tafla!C20</f>
        <v>-323364.11989191454</v>
      </c>
      <c r="C17" s="174">
        <f>[2]Tafla!D20</f>
        <v>-420596.55164718674</v>
      </c>
      <c r="D17" s="174">
        <f>[2]Tafla!E20</f>
        <v>-564696.58799827751</v>
      </c>
      <c r="E17" s="174">
        <f>[2]Tafla!F20</f>
        <v>-664115.05408563954</v>
      </c>
    </row>
    <row r="18" spans="1:5" x14ac:dyDescent="0.25">
      <c r="A18" s="175" t="s">
        <v>118</v>
      </c>
      <c r="B18" s="174">
        <v>1257084</v>
      </c>
      <c r="C18" s="174">
        <v>1346896</v>
      </c>
      <c r="D18" s="174">
        <v>1467729</v>
      </c>
      <c r="E18" s="174">
        <v>1536722</v>
      </c>
    </row>
    <row r="19" spans="1:5" ht="17.25" customHeight="1" x14ac:dyDescent="0.25">
      <c r="A19" s="166" t="s">
        <v>119</v>
      </c>
      <c r="B19" s="176"/>
      <c r="C19" s="176"/>
      <c r="D19" s="176"/>
      <c r="E19" s="176"/>
    </row>
    <row r="20" spans="1:5" x14ac:dyDescent="0.25">
      <c r="A20" s="175" t="s">
        <v>103</v>
      </c>
      <c r="B20" s="177">
        <f>[2]Tafla!C24</f>
        <v>40.992955997515942</v>
      </c>
      <c r="C20" s="177">
        <f>[2]Tafla!D24</f>
        <v>38.789024635639393</v>
      </c>
      <c r="D20" s="177">
        <f>[2]Tafla!E24</f>
        <v>40.429050695241024</v>
      </c>
      <c r="E20" s="177">
        <f>[2]Tafla!F24</f>
        <v>39.00316704026234</v>
      </c>
    </row>
    <row r="21" spans="1:5" x14ac:dyDescent="0.25">
      <c r="A21" s="175" t="s">
        <v>109</v>
      </c>
      <c r="B21" s="177">
        <f>[2]Tafla!C25</f>
        <v>4.6329359759706517</v>
      </c>
      <c r="C21" s="177">
        <f>[2]Tafla!D25</f>
        <v>4.2422548533146536</v>
      </c>
      <c r="D21" s="177">
        <f>[2]Tafla!E25</f>
        <v>4.1180396498104521</v>
      </c>
      <c r="E21" s="177">
        <f>[2]Tafla!F25</f>
        <v>4.239423563040468</v>
      </c>
    </row>
    <row r="22" spans="1:5" x14ac:dyDescent="0.25">
      <c r="A22" s="175" t="s">
        <v>117</v>
      </c>
      <c r="B22" s="177">
        <f>[2]Tafla!C26</f>
        <v>-8.3281575729332804</v>
      </c>
      <c r="C22" s="177">
        <f>[2]Tafla!D26</f>
        <v>-9.8293302901075315</v>
      </c>
      <c r="D22" s="177">
        <f>[2]Tafla!E26</f>
        <v>-12.349697521303794</v>
      </c>
      <c r="E22" s="177">
        <f>[2]Tafla!F26</f>
        <v>-13.584257388650672</v>
      </c>
    </row>
    <row r="23" spans="1:5" x14ac:dyDescent="0.25">
      <c r="A23" s="175" t="s">
        <v>118</v>
      </c>
      <c r="B23" s="178">
        <v>32.4</v>
      </c>
      <c r="C23" s="178">
        <v>31.5</v>
      </c>
      <c r="D23" s="178">
        <v>32.1</v>
      </c>
      <c r="E23" s="178">
        <v>31.4</v>
      </c>
    </row>
    <row r="24" spans="1:5" x14ac:dyDescent="0.25">
      <c r="A24" s="167"/>
      <c r="B24" s="167"/>
      <c r="C24" s="167"/>
      <c r="D24" s="167"/>
      <c r="E24" s="167"/>
    </row>
    <row r="25" spans="1:5" x14ac:dyDescent="0.25">
      <c r="B25" s="60"/>
      <c r="C25" s="60"/>
      <c r="D25" s="60"/>
      <c r="E25" s="60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D668-C5F2-4BAD-925D-9A853DA81C4B}">
  <sheetPr codeName="Sheet29"/>
  <dimension ref="A1:D12"/>
  <sheetViews>
    <sheetView tabSelected="1" workbookViewId="0">
      <selection activeCell="H12" sqref="H12"/>
    </sheetView>
  </sheetViews>
  <sheetFormatPr defaultColWidth="9.21875" defaultRowHeight="13.2" x14ac:dyDescent="0.25"/>
  <cols>
    <col min="1" max="1" width="54" style="47" customWidth="1"/>
    <col min="2" max="2" width="8.109375" style="47" customWidth="1"/>
    <col min="3" max="3" width="8.21875" style="47" customWidth="1"/>
    <col min="4" max="4" width="8.21875" style="47" bestFit="1" customWidth="1"/>
    <col min="5" max="16384" width="9.21875" style="47"/>
  </cols>
  <sheetData>
    <row r="1" spans="1:4" x14ac:dyDescent="0.25">
      <c r="A1" s="113"/>
      <c r="B1" s="179">
        <v>2024</v>
      </c>
      <c r="C1" s="179">
        <v>2024</v>
      </c>
      <c r="D1" s="179">
        <v>2025</v>
      </c>
    </row>
    <row r="2" spans="1:4" x14ac:dyDescent="0.25">
      <c r="A2" s="103" t="s">
        <v>318</v>
      </c>
      <c r="B2" s="104" t="s">
        <v>120</v>
      </c>
      <c r="C2" s="104" t="s">
        <v>121</v>
      </c>
      <c r="D2" s="104" t="s">
        <v>120</v>
      </c>
    </row>
    <row r="3" spans="1:4" ht="5.4" customHeight="1" x14ac:dyDescent="0.25">
      <c r="A3" s="105"/>
      <c r="B3" s="105"/>
      <c r="C3" s="105"/>
      <c r="D3" s="105"/>
    </row>
    <row r="4" spans="1:4" x14ac:dyDescent="0.25">
      <c r="A4" s="106" t="s">
        <v>122</v>
      </c>
      <c r="B4" s="108">
        <v>7</v>
      </c>
      <c r="C4" s="108">
        <v>0</v>
      </c>
      <c r="D4" s="108">
        <v>7</v>
      </c>
    </row>
    <row r="5" spans="1:4" x14ac:dyDescent="0.25">
      <c r="A5" s="106" t="s">
        <v>123</v>
      </c>
      <c r="B5" s="108">
        <v>3</v>
      </c>
      <c r="C5" s="108">
        <v>3</v>
      </c>
      <c r="D5" s="108">
        <v>5</v>
      </c>
    </row>
    <row r="6" spans="1:4" x14ac:dyDescent="0.25">
      <c r="A6" s="106" t="s">
        <v>254</v>
      </c>
      <c r="B6" s="108">
        <v>2</v>
      </c>
      <c r="C6" s="108">
        <v>0</v>
      </c>
      <c r="D6" s="108">
        <v>2</v>
      </c>
    </row>
    <row r="7" spans="1:4" x14ac:dyDescent="0.25">
      <c r="A7" s="106" t="s">
        <v>124</v>
      </c>
      <c r="B7" s="108">
        <v>1.5</v>
      </c>
      <c r="C7" s="108">
        <v>0</v>
      </c>
      <c r="D7" s="108">
        <v>0</v>
      </c>
    </row>
    <row r="8" spans="1:4" x14ac:dyDescent="0.25">
      <c r="A8" s="106" t="s">
        <v>394</v>
      </c>
      <c r="B8" s="108">
        <v>0</v>
      </c>
      <c r="C8" s="108">
        <v>0</v>
      </c>
      <c r="D8" s="108">
        <v>1.5</v>
      </c>
    </row>
    <row r="9" spans="1:4" x14ac:dyDescent="0.25">
      <c r="A9" s="106" t="s">
        <v>125</v>
      </c>
      <c r="B9" s="108">
        <v>20</v>
      </c>
      <c r="C9" s="108">
        <v>20</v>
      </c>
      <c r="D9" s="108">
        <v>20</v>
      </c>
    </row>
    <row r="10" spans="1:4" s="50" customFormat="1" ht="12" x14ac:dyDescent="0.25">
      <c r="A10" s="106" t="s">
        <v>126</v>
      </c>
      <c r="B10" s="108">
        <v>10</v>
      </c>
      <c r="C10" s="108">
        <v>0</v>
      </c>
      <c r="D10" s="108">
        <v>10</v>
      </c>
    </row>
    <row r="11" spans="1:4" x14ac:dyDescent="0.25">
      <c r="A11" s="4" t="s">
        <v>127</v>
      </c>
      <c r="B11" s="156">
        <f>SUM(B4:B10)</f>
        <v>43.5</v>
      </c>
      <c r="C11" s="156">
        <f t="shared" ref="C11:D11" si="0">SUM(C4:C10)</f>
        <v>23</v>
      </c>
      <c r="D11" s="156">
        <f t="shared" si="0"/>
        <v>45.5</v>
      </c>
    </row>
    <row r="12" spans="1:4" ht="3.6" customHeight="1" x14ac:dyDescent="0.25">
      <c r="A12" s="8"/>
      <c r="B12" s="8"/>
      <c r="C12" s="8"/>
      <c r="D1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119A-0C8C-45EA-83D1-F4C6453791EF}">
  <sheetPr codeName="Sheet3"/>
  <dimension ref="A1:G44"/>
  <sheetViews>
    <sheetView topLeftCell="A2" workbookViewId="0">
      <selection activeCell="P26" sqref="P26"/>
    </sheetView>
  </sheetViews>
  <sheetFormatPr defaultColWidth="9.109375" defaultRowHeight="12" x14ac:dyDescent="0.25"/>
  <cols>
    <col min="1" max="1" width="32.6640625" style="5" bestFit="1" customWidth="1"/>
    <col min="2" max="3" width="8.77734375" style="6" customWidth="1"/>
    <col min="4" max="4" width="8" style="6" bestFit="1" customWidth="1"/>
    <col min="5" max="6" width="8.77734375" style="6" customWidth="1"/>
    <col min="7" max="7" width="8" style="6" customWidth="1"/>
    <col min="8" max="16384" width="9.109375" style="5"/>
  </cols>
  <sheetData>
    <row r="1" spans="1:7" hidden="1" x14ac:dyDescent="0.25"/>
    <row r="2" spans="1:7" ht="13.8" x14ac:dyDescent="0.3">
      <c r="A2" s="105"/>
      <c r="B2" s="98" t="s">
        <v>0</v>
      </c>
      <c r="C2" s="98"/>
      <c r="D2" s="105"/>
      <c r="E2" s="98" t="s">
        <v>1</v>
      </c>
      <c r="F2" s="98"/>
      <c r="G2" s="112"/>
    </row>
    <row r="3" spans="1:7" x14ac:dyDescent="0.25">
      <c r="A3" s="105"/>
      <c r="B3" s="105"/>
      <c r="C3" s="105"/>
      <c r="D3" s="105"/>
      <c r="E3" s="105"/>
      <c r="F3" s="105"/>
      <c r="G3" s="105"/>
    </row>
    <row r="4" spans="1:7" ht="24" x14ac:dyDescent="0.25">
      <c r="A4" s="113" t="s">
        <v>2</v>
      </c>
      <c r="B4" s="114" t="s">
        <v>367</v>
      </c>
      <c r="C4" s="114" t="s">
        <v>368</v>
      </c>
      <c r="D4" s="114" t="s">
        <v>3</v>
      </c>
      <c r="E4" s="114" t="s">
        <v>367</v>
      </c>
      <c r="F4" s="114" t="s">
        <v>368</v>
      </c>
      <c r="G4" s="114" t="s">
        <v>3</v>
      </c>
    </row>
    <row r="5" spans="1:7" x14ac:dyDescent="0.25">
      <c r="A5" s="115"/>
      <c r="B5" s="115"/>
      <c r="C5" s="115"/>
      <c r="D5" s="115"/>
      <c r="E5" s="115"/>
      <c r="F5" s="115"/>
      <c r="G5" s="115"/>
    </row>
    <row r="6" spans="1:7" x14ac:dyDescent="0.25">
      <c r="A6" s="4" t="s">
        <v>10</v>
      </c>
      <c r="B6" s="116">
        <v>1356.4956000000002</v>
      </c>
      <c r="C6" s="116">
        <v>1448.4564</v>
      </c>
      <c r="D6" s="116">
        <v>91.960799999999836</v>
      </c>
      <c r="E6" s="117">
        <v>0.30007724829708654</v>
      </c>
      <c r="F6" s="117">
        <v>0.29627704465950949</v>
      </c>
      <c r="G6" s="117">
        <v>-3.8002036375770487E-3</v>
      </c>
    </row>
    <row r="7" spans="1:7" s="12" customFormat="1" x14ac:dyDescent="0.25">
      <c r="A7" s="118" t="s">
        <v>13</v>
      </c>
      <c r="B7" s="116">
        <v>1058.8583000000001</v>
      </c>
      <c r="C7" s="116">
        <v>1140.4862000000003</v>
      </c>
      <c r="D7" s="116">
        <v>81.627900000000182</v>
      </c>
      <c r="E7" s="117">
        <v>0.23423539670938182</v>
      </c>
      <c r="F7" s="117">
        <v>0.23328274210459787</v>
      </c>
      <c r="G7" s="117">
        <v>-9.5265460478394237E-4</v>
      </c>
    </row>
    <row r="8" spans="1:7" x14ac:dyDescent="0.25">
      <c r="A8" s="119" t="s">
        <v>14</v>
      </c>
      <c r="B8" s="120">
        <v>465.6</v>
      </c>
      <c r="C8" s="120">
        <v>505.5</v>
      </c>
      <c r="D8" s="120">
        <v>39.899999999999977</v>
      </c>
      <c r="E8" s="121">
        <v>0.10299772944867899</v>
      </c>
      <c r="F8" s="121">
        <v>0.10339838056249537</v>
      </c>
      <c r="G8" s="121">
        <v>4.0065111381637486E-4</v>
      </c>
    </row>
    <row r="9" spans="1:7" x14ac:dyDescent="0.25">
      <c r="A9" s="119" t="s">
        <v>15</v>
      </c>
      <c r="B9" s="120">
        <v>12.143000000000001</v>
      </c>
      <c r="C9" s="120">
        <v>13.054</v>
      </c>
      <c r="D9" s="120">
        <v>0.91099999999999959</v>
      </c>
      <c r="E9" s="121">
        <v>2.686214408709856E-3</v>
      </c>
      <c r="F9" s="121">
        <v>2.6701532341499796E-3</v>
      </c>
      <c r="G9" s="121">
        <v>-1.6061174559876476E-5</v>
      </c>
    </row>
    <row r="10" spans="1:7" s="12" customFormat="1" x14ac:dyDescent="0.25">
      <c r="A10" s="119" t="s">
        <v>16</v>
      </c>
      <c r="B10" s="120">
        <v>16.425999999999998</v>
      </c>
      <c r="C10" s="120">
        <v>14.629</v>
      </c>
      <c r="D10" s="120">
        <v>-1.7969999999999988</v>
      </c>
      <c r="E10" s="121">
        <v>3.6336784878092808E-3</v>
      </c>
      <c r="F10" s="121">
        <v>2.9923143605316417E-3</v>
      </c>
      <c r="G10" s="121">
        <v>-6.4136412727763912E-4</v>
      </c>
    </row>
    <row r="11" spans="1:7" x14ac:dyDescent="0.25">
      <c r="A11" s="119" t="s">
        <v>17</v>
      </c>
      <c r="B11" s="120">
        <v>540.91049999999996</v>
      </c>
      <c r="C11" s="120">
        <v>581.36280000000011</v>
      </c>
      <c r="D11" s="120">
        <v>40.45230000000015</v>
      </c>
      <c r="E11" s="121">
        <v>0.11965754582248642</v>
      </c>
      <c r="F11" s="121">
        <v>0.11891586951390287</v>
      </c>
      <c r="G11" s="121">
        <v>-7.4167630858354427E-4</v>
      </c>
    </row>
    <row r="12" spans="1:7" x14ac:dyDescent="0.25">
      <c r="A12" s="119" t="s">
        <v>18</v>
      </c>
      <c r="B12" s="120">
        <v>6.1786000000000003</v>
      </c>
      <c r="C12" s="120">
        <v>7.7797000000000001</v>
      </c>
      <c r="D12" s="120">
        <v>1.6010999999999997</v>
      </c>
      <c r="E12" s="121">
        <v>1.3667993367087801E-3</v>
      </c>
      <c r="F12" s="121">
        <v>1.5913123269278837E-3</v>
      </c>
      <c r="G12" s="121">
        <v>2.2451299021910361E-4</v>
      </c>
    </row>
    <row r="13" spans="1:7" s="12" customFormat="1" x14ac:dyDescent="0.25">
      <c r="A13" s="119" t="s">
        <v>19</v>
      </c>
      <c r="B13" s="120">
        <v>17.600200000000001</v>
      </c>
      <c r="C13" s="120">
        <v>18.160700000000002</v>
      </c>
      <c r="D13" s="120">
        <v>0.56050000000000111</v>
      </c>
      <c r="E13" s="121">
        <v>3.8934292049884883E-3</v>
      </c>
      <c r="F13" s="121">
        <v>3.714712106590128E-3</v>
      </c>
      <c r="G13" s="121">
        <v>-1.7871709839836032E-4</v>
      </c>
    </row>
    <row r="14" spans="1:7" x14ac:dyDescent="0.25">
      <c r="A14" s="118" t="s">
        <v>20</v>
      </c>
      <c r="B14" s="116">
        <v>141.798</v>
      </c>
      <c r="C14" s="116">
        <v>149.79599999999999</v>
      </c>
      <c r="D14" s="116">
        <v>7.9979999999999905</v>
      </c>
      <c r="E14" s="117">
        <v>3.1367852320368948E-2</v>
      </c>
      <c r="F14" s="117">
        <v>3.0640284499979339E-2</v>
      </c>
      <c r="G14" s="117">
        <v>-7.2756782038960882E-4</v>
      </c>
    </row>
    <row r="15" spans="1:7" x14ac:dyDescent="0.25">
      <c r="A15" s="118" t="s">
        <v>21</v>
      </c>
      <c r="B15" s="116">
        <v>7.1461000000000006</v>
      </c>
      <c r="C15" s="116">
        <v>7.5645999999999995</v>
      </c>
      <c r="D15" s="116">
        <v>0.41849999999999898</v>
      </c>
      <c r="E15" s="117">
        <v>1.580824902090217E-3</v>
      </c>
      <c r="F15" s="117">
        <v>1.5473143216677594E-3</v>
      </c>
      <c r="G15" s="117">
        <v>-3.3510580422457543E-5</v>
      </c>
    </row>
    <row r="16" spans="1:7" x14ac:dyDescent="0.25">
      <c r="A16" s="119" t="s">
        <v>369</v>
      </c>
      <c r="B16" s="120">
        <v>3.86</v>
      </c>
      <c r="C16" s="120">
        <v>4.1553999999999993</v>
      </c>
      <c r="D16" s="120">
        <v>0.29539999999999944</v>
      </c>
      <c r="E16" s="121">
        <v>8.5389011097916862E-4</v>
      </c>
      <c r="F16" s="121">
        <v>8.4997355210562463E-4</v>
      </c>
      <c r="G16" s="121">
        <v>-3.9165588735439816E-6</v>
      </c>
    </row>
    <row r="17" spans="1:7" x14ac:dyDescent="0.25">
      <c r="A17" s="119" t="s">
        <v>370</v>
      </c>
      <c r="B17" s="120">
        <v>0</v>
      </c>
      <c r="C17" s="120">
        <v>0</v>
      </c>
      <c r="D17" s="120">
        <v>0</v>
      </c>
      <c r="E17" s="121">
        <v>0</v>
      </c>
      <c r="F17" s="121">
        <v>0</v>
      </c>
      <c r="G17" s="121">
        <v>0</v>
      </c>
    </row>
    <row r="18" spans="1:7" x14ac:dyDescent="0.25">
      <c r="A18" s="119" t="s">
        <v>371</v>
      </c>
      <c r="B18" s="120">
        <v>3.2860999999999998</v>
      </c>
      <c r="C18" s="120">
        <v>3.4091999999999998</v>
      </c>
      <c r="D18" s="120">
        <v>0.12309999999999999</v>
      </c>
      <c r="E18" s="121">
        <v>7.2693479111104813E-4</v>
      </c>
      <c r="F18" s="121">
        <v>6.973407695621349E-4</v>
      </c>
      <c r="G18" s="121">
        <v>-2.9594021548913236E-5</v>
      </c>
    </row>
    <row r="19" spans="1:7" x14ac:dyDescent="0.25">
      <c r="A19" s="118" t="s">
        <v>22</v>
      </c>
      <c r="B19" s="116">
        <v>148.69319999999993</v>
      </c>
      <c r="C19" s="116">
        <v>150.6095999999998</v>
      </c>
      <c r="D19" s="116">
        <v>1.916399999999868</v>
      </c>
      <c r="E19" s="117">
        <v>3.2893174365245505E-2</v>
      </c>
      <c r="F19" s="117">
        <v>3.0806703733264457E-2</v>
      </c>
      <c r="G19" s="117">
        <v>-2.0864706319810473E-3</v>
      </c>
    </row>
    <row r="20" spans="1:7" x14ac:dyDescent="0.25">
      <c r="A20" s="119" t="s">
        <v>23</v>
      </c>
      <c r="B20" s="120">
        <v>101.4141</v>
      </c>
      <c r="C20" s="120">
        <v>100.20669999999998</v>
      </c>
      <c r="D20" s="120">
        <v>-1.2074000000000211</v>
      </c>
      <c r="E20" s="121">
        <v>2.243432567457319E-2</v>
      </c>
      <c r="F20" s="121">
        <v>2.0496954503485269E-2</v>
      </c>
      <c r="G20" s="121">
        <v>-1.9373711710879218E-3</v>
      </c>
    </row>
    <row r="21" spans="1:7" x14ac:dyDescent="0.25">
      <c r="A21" s="122" t="s">
        <v>24</v>
      </c>
      <c r="B21" s="120">
        <v>41.407899999999998</v>
      </c>
      <c r="C21" s="120">
        <v>39.28309999999999</v>
      </c>
      <c r="D21" s="120">
        <v>-2.1248000000000076</v>
      </c>
      <c r="E21" s="121">
        <v>9.1600508617653668E-3</v>
      </c>
      <c r="F21" s="121">
        <v>8.0352303135006152E-3</v>
      </c>
      <c r="G21" s="121">
        <v>-1.1248205482647516E-3</v>
      </c>
    </row>
    <row r="22" spans="1:7" x14ac:dyDescent="0.25">
      <c r="A22" s="122" t="s">
        <v>25</v>
      </c>
      <c r="B22" s="120">
        <v>47.830300000000001</v>
      </c>
      <c r="C22" s="120">
        <v>46.0184</v>
      </c>
      <c r="D22" s="120">
        <v>-1.8119000000000014</v>
      </c>
      <c r="E22" s="121">
        <v>1.0580782428799724E-2</v>
      </c>
      <c r="F22" s="121">
        <v>9.4129140179567503E-3</v>
      </c>
      <c r="G22" s="121">
        <v>-1.1678684108429732E-3</v>
      </c>
    </row>
    <row r="23" spans="1:7" x14ac:dyDescent="0.25">
      <c r="A23" s="119" t="s">
        <v>26</v>
      </c>
      <c r="B23" s="120">
        <v>40.492300000000014</v>
      </c>
      <c r="C23" s="120">
        <v>43.997500000000045</v>
      </c>
      <c r="D23" s="120">
        <v>3.5052000000000305</v>
      </c>
      <c r="E23" s="121">
        <v>8.9575063577206748E-3</v>
      </c>
      <c r="F23" s="121">
        <v>8.9995454971283778E-3</v>
      </c>
      <c r="G23" s="121">
        <v>4.2039139407703055E-5</v>
      </c>
    </row>
    <row r="24" spans="1:7" x14ac:dyDescent="0.25">
      <c r="A24" s="119" t="s">
        <v>27</v>
      </c>
      <c r="B24" s="120">
        <v>6.7867999999999009</v>
      </c>
      <c r="C24" s="120">
        <v>6.4053999999997755</v>
      </c>
      <c r="D24" s="120">
        <v>-0.38140000000012542</v>
      </c>
      <c r="E24" s="121">
        <v>1.5013423329516416E-3</v>
      </c>
      <c r="F24" s="121">
        <v>1.3102037326508105E-3</v>
      </c>
      <c r="G24" s="121">
        <v>-1.9113860030083116E-4</v>
      </c>
    </row>
    <row r="25" spans="1:7" x14ac:dyDescent="0.25">
      <c r="A25" s="4" t="s">
        <v>11</v>
      </c>
      <c r="B25" s="116">
        <v>1407.7376353499528</v>
      </c>
      <c r="C25" s="116">
        <v>1489.4126373066745</v>
      </c>
      <c r="D25" s="116">
        <v>81.675001956721644</v>
      </c>
      <c r="E25" s="117">
        <v>0.31141275794780404</v>
      </c>
      <c r="F25" s="117">
        <v>0.30465450976622238</v>
      </c>
      <c r="G25" s="117">
        <v>-6.7582481815816609E-3</v>
      </c>
    </row>
    <row r="26" spans="1:7" x14ac:dyDescent="0.25">
      <c r="A26" s="118" t="s">
        <v>28</v>
      </c>
      <c r="B26" s="116">
        <v>1387.9619201512485</v>
      </c>
      <c r="C26" s="116">
        <v>1464.1070342433507</v>
      </c>
      <c r="D26" s="116">
        <v>76.145114092102176</v>
      </c>
      <c r="E26" s="117">
        <v>0.30703807202922528</v>
      </c>
      <c r="F26" s="117">
        <v>0.29947833098104926</v>
      </c>
      <c r="G26" s="117">
        <v>-7.5597410481760274E-3</v>
      </c>
    </row>
    <row r="27" spans="1:7" x14ac:dyDescent="0.25">
      <c r="A27" s="119" t="s">
        <v>29</v>
      </c>
      <c r="B27" s="120">
        <v>314.21174830358632</v>
      </c>
      <c r="C27" s="120">
        <v>329.39628589268227</v>
      </c>
      <c r="D27" s="120">
        <v>15.184537589095953</v>
      </c>
      <c r="E27" s="121">
        <v>6.9508369075105686E-2</v>
      </c>
      <c r="F27" s="121">
        <v>6.73769387232524E-2</v>
      </c>
      <c r="G27" s="121">
        <v>-2.1314303518532862E-3</v>
      </c>
    </row>
    <row r="28" spans="1:7" x14ac:dyDescent="0.25">
      <c r="A28" s="119" t="s">
        <v>30</v>
      </c>
      <c r="B28" s="120">
        <v>228.56418707589663</v>
      </c>
      <c r="C28" s="120">
        <v>237.05074177317039</v>
      </c>
      <c r="D28" s="120">
        <v>8.4865546972737604</v>
      </c>
      <c r="E28" s="121">
        <v>5.0561839136813683E-2</v>
      </c>
      <c r="F28" s="121">
        <v>4.8487958082065463E-2</v>
      </c>
      <c r="G28" s="121">
        <v>-2.0738810547482195E-3</v>
      </c>
    </row>
    <row r="29" spans="1:7" x14ac:dyDescent="0.25">
      <c r="A29" s="119" t="s">
        <v>31</v>
      </c>
      <c r="B29" s="120">
        <v>68.223914421812097</v>
      </c>
      <c r="C29" s="120">
        <v>74.79877820582368</v>
      </c>
      <c r="D29" s="120">
        <v>6.5748637840115833</v>
      </c>
      <c r="E29" s="121">
        <v>1.5092156957791304E-2</v>
      </c>
      <c r="F29" s="121">
        <v>1.5299846754768431E-2</v>
      </c>
      <c r="G29" s="121">
        <v>2.0768979697712714E-4</v>
      </c>
    </row>
    <row r="30" spans="1:7" x14ac:dyDescent="0.25">
      <c r="A30" s="119" t="s">
        <v>8</v>
      </c>
      <c r="B30" s="120">
        <v>117.56117034995373</v>
      </c>
      <c r="C30" s="120">
        <v>116.64962837167408</v>
      </c>
      <c r="D30" s="120">
        <v>-0.91154197827964367</v>
      </c>
      <c r="E30" s="121">
        <v>2.6006300724601795E-2</v>
      </c>
      <c r="F30" s="121">
        <v>2.3860302011568774E-2</v>
      </c>
      <c r="G30" s="121">
        <v>-2.1459987130330212E-3</v>
      </c>
    </row>
    <row r="31" spans="1:7" x14ac:dyDescent="0.25">
      <c r="A31" s="119" t="s">
        <v>32</v>
      </c>
      <c r="B31" s="120">
        <v>63.850500000000004</v>
      </c>
      <c r="C31" s="120">
        <v>71.106999999999971</v>
      </c>
      <c r="D31" s="120">
        <v>7.2564999999999671</v>
      </c>
      <c r="E31" s="121">
        <v>1.4124691847428863E-2</v>
      </c>
      <c r="F31" s="121">
        <v>1.4544705532457677E-2</v>
      </c>
      <c r="G31" s="121">
        <v>4.2001368502881352E-4</v>
      </c>
    </row>
    <row r="32" spans="1:7" x14ac:dyDescent="0.25">
      <c r="A32" s="119" t="s">
        <v>21</v>
      </c>
      <c r="B32" s="120">
        <v>473.54768625020665</v>
      </c>
      <c r="C32" s="120">
        <v>509.60452972929238</v>
      </c>
      <c r="D32" s="120">
        <v>36.056843479085728</v>
      </c>
      <c r="E32" s="121">
        <v>0.10475587729692162</v>
      </c>
      <c r="F32" s="121">
        <v>0.10423794876621337</v>
      </c>
      <c r="G32" s="121">
        <v>-5.1792853070825595E-4</v>
      </c>
    </row>
    <row r="33" spans="1:7" x14ac:dyDescent="0.25">
      <c r="A33" s="122" t="s">
        <v>372</v>
      </c>
      <c r="B33" s="120">
        <v>12.484599999999999</v>
      </c>
      <c r="C33" s="120">
        <v>16.379000000000001</v>
      </c>
      <c r="D33" s="120">
        <v>3.8944000000000027</v>
      </c>
      <c r="E33" s="121">
        <v>2.7617814713809656E-3</v>
      </c>
      <c r="F33" s="121">
        <v>3.3502711676223775E-3</v>
      </c>
      <c r="G33" s="121">
        <v>5.8848969624141195E-4</v>
      </c>
    </row>
    <row r="34" spans="1:7" x14ac:dyDescent="0.25">
      <c r="A34" s="122" t="s">
        <v>373</v>
      </c>
      <c r="B34" s="120">
        <v>408.68310000000002</v>
      </c>
      <c r="C34" s="120">
        <v>438.60120000000001</v>
      </c>
      <c r="D34" s="120">
        <v>29.918099999999981</v>
      </c>
      <c r="E34" s="121">
        <v>9.040685430422557E-2</v>
      </c>
      <c r="F34" s="121">
        <v>8.9714448650380113E-2</v>
      </c>
      <c r="G34" s="121">
        <v>-6.9240565384545705E-4</v>
      </c>
    </row>
    <row r="35" spans="1:7" x14ac:dyDescent="0.25">
      <c r="A35" s="122" t="s">
        <v>374</v>
      </c>
      <c r="B35" s="120">
        <v>52.379986250206649</v>
      </c>
      <c r="C35" s="120">
        <v>54.62432972929237</v>
      </c>
      <c r="D35" s="120">
        <v>2.2443434790857211</v>
      </c>
      <c r="E35" s="121">
        <v>1.1587241521315099E-2</v>
      </c>
      <c r="F35" s="121">
        <v>1.1173228948210883E-2</v>
      </c>
      <c r="G35" s="121">
        <v>-4.1401257310421519E-4</v>
      </c>
    </row>
    <row r="36" spans="1:7" x14ac:dyDescent="0.25">
      <c r="A36" s="119" t="s">
        <v>33</v>
      </c>
      <c r="B36" s="120">
        <v>28.361599999999999</v>
      </c>
      <c r="C36" s="120">
        <v>35.875800000000005</v>
      </c>
      <c r="D36" s="120">
        <v>7.514200000000006</v>
      </c>
      <c r="E36" s="121">
        <v>6.2740128941831058E-3</v>
      </c>
      <c r="F36" s="121">
        <v>7.3382781827576096E-3</v>
      </c>
      <c r="G36" s="121">
        <v>1.0642652885745037E-3</v>
      </c>
    </row>
    <row r="37" spans="1:7" x14ac:dyDescent="0.25">
      <c r="A37" s="119" t="s">
        <v>34</v>
      </c>
      <c r="B37" s="120">
        <v>93.641113749793348</v>
      </c>
      <c r="C37" s="120">
        <v>89.624270270707612</v>
      </c>
      <c r="D37" s="120">
        <v>-4.0168434790857361</v>
      </c>
      <c r="E37" s="121">
        <v>2.0714824096379276E-2</v>
      </c>
      <c r="F37" s="121">
        <v>1.833235292796551E-2</v>
      </c>
      <c r="G37" s="121">
        <v>-2.3824711684137662E-3</v>
      </c>
    </row>
    <row r="38" spans="1:7" x14ac:dyDescent="0.25">
      <c r="A38" s="118" t="s">
        <v>35</v>
      </c>
      <c r="B38" s="116">
        <v>19.775715198704319</v>
      </c>
      <c r="C38" s="116">
        <v>25.305603063323854</v>
      </c>
      <c r="D38" s="116">
        <v>5.5298878646195355</v>
      </c>
      <c r="E38" s="117">
        <v>4.3746859185787726E-3</v>
      </c>
      <c r="F38" s="117">
        <v>5.1761787851731132E-3</v>
      </c>
      <c r="G38" s="117">
        <v>8.0149286659434056E-4</v>
      </c>
    </row>
    <row r="39" spans="1:7" x14ac:dyDescent="0.25">
      <c r="A39" s="119" t="s">
        <v>36</v>
      </c>
      <c r="B39" s="120">
        <v>87.999629620516416</v>
      </c>
      <c r="C39" s="120">
        <v>100.10438126914754</v>
      </c>
      <c r="D39" s="120">
        <v>12.104751648631122</v>
      </c>
      <c r="E39" s="121">
        <v>1.9466842876370075E-2</v>
      </c>
      <c r="F39" s="121">
        <v>2.0476025539941545E-2</v>
      </c>
      <c r="G39" s="121">
        <v>1.0091826635714694E-3</v>
      </c>
    </row>
    <row r="40" spans="1:7" x14ac:dyDescent="0.25">
      <c r="A40" s="119" t="s">
        <v>37</v>
      </c>
      <c r="B40" s="120">
        <v>-68.223914421812097</v>
      </c>
      <c r="C40" s="120">
        <v>-74.79877820582368</v>
      </c>
      <c r="D40" s="120">
        <v>-6.5748637840115833</v>
      </c>
      <c r="E40" s="121">
        <v>-1.5092156957791304E-2</v>
      </c>
      <c r="F40" s="121">
        <v>-1.5299846754768431E-2</v>
      </c>
      <c r="G40" s="121">
        <v>-2.0768979697712714E-4</v>
      </c>
    </row>
    <row r="41" spans="1:7" x14ac:dyDescent="0.25">
      <c r="A41" s="4" t="s">
        <v>6</v>
      </c>
      <c r="B41" s="116">
        <v>24.911235000001099</v>
      </c>
      <c r="C41" s="116">
        <v>36.410291064999655</v>
      </c>
      <c r="D41" s="116">
        <v>11.499056064998555</v>
      </c>
      <c r="E41" s="117">
        <v>5.5107402121189345E-3</v>
      </c>
      <c r="F41" s="117">
        <v>7.4476065913552112E-3</v>
      </c>
      <c r="G41" s="117">
        <v>1.9368663792362767E-3</v>
      </c>
    </row>
    <row r="42" spans="1:7" x14ac:dyDescent="0.25">
      <c r="A42" s="4" t="s">
        <v>9</v>
      </c>
      <c r="B42" s="116">
        <v>-76.153270349953729</v>
      </c>
      <c r="C42" s="116">
        <v>-77.366528371674093</v>
      </c>
      <c r="D42" s="116">
        <v>-1.2132580217203639</v>
      </c>
      <c r="E42" s="117">
        <v>-1.6846249862836431E-2</v>
      </c>
      <c r="F42" s="117">
        <v>-1.5825071698068158E-2</v>
      </c>
      <c r="G42" s="117">
        <v>1.021178164768273E-3</v>
      </c>
    </row>
    <row r="43" spans="1:7" x14ac:dyDescent="0.25">
      <c r="A43" s="4" t="s">
        <v>12</v>
      </c>
      <c r="B43" s="116">
        <v>-51.24203534995263</v>
      </c>
      <c r="C43" s="116">
        <v>-40.956237306674439</v>
      </c>
      <c r="D43" s="116">
        <v>10.285798043278191</v>
      </c>
      <c r="E43" s="117">
        <v>-1.1335509650717496E-2</v>
      </c>
      <c r="F43" s="117">
        <v>-8.3774651067129464E-3</v>
      </c>
      <c r="G43" s="117">
        <v>2.9580445440045497E-3</v>
      </c>
    </row>
    <row r="44" spans="1:7" ht="5.4" customHeight="1" x14ac:dyDescent="0.25">
      <c r="A44" s="115"/>
      <c r="B44" s="115"/>
      <c r="C44" s="115"/>
      <c r="D44" s="115"/>
      <c r="E44" s="115"/>
      <c r="F44" s="115"/>
      <c r="G44" s="115"/>
    </row>
  </sheetData>
  <mergeCells count="2">
    <mergeCell ref="B2:C2"/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275CF-7034-451A-93D9-529083A4FBCD}">
  <sheetPr codeName="Sheet4"/>
  <dimension ref="A1:G37"/>
  <sheetViews>
    <sheetView workbookViewId="0">
      <selection activeCell="J23" sqref="J23"/>
    </sheetView>
  </sheetViews>
  <sheetFormatPr defaultColWidth="8.77734375" defaultRowHeight="12" x14ac:dyDescent="0.25"/>
  <cols>
    <col min="1" max="1" width="38.77734375" style="5" customWidth="1"/>
    <col min="2" max="2" width="10.109375" style="5" customWidth="1"/>
    <col min="3" max="3" width="9.109375" style="5" customWidth="1"/>
    <col min="4" max="4" width="6.88671875" style="5" bestFit="1" customWidth="1"/>
    <col min="5" max="5" width="8.6640625" style="5" customWidth="1"/>
    <col min="6" max="6" width="9.44140625" style="5" customWidth="1"/>
    <col min="7" max="7" width="6.21875" style="5" customWidth="1"/>
    <col min="8" max="10" width="7.21875" style="5" customWidth="1"/>
    <col min="11" max="16384" width="8.77734375" style="5"/>
  </cols>
  <sheetData>
    <row r="1" spans="1:7" s="27" customFormat="1" ht="13.8" x14ac:dyDescent="0.3">
      <c r="A1" s="113"/>
      <c r="B1" s="98" t="s">
        <v>0</v>
      </c>
      <c r="C1" s="98"/>
      <c r="D1" s="96"/>
      <c r="E1" s="98" t="s">
        <v>1</v>
      </c>
      <c r="F1" s="98"/>
      <c r="G1" s="113"/>
    </row>
    <row r="2" spans="1:7" ht="36" x14ac:dyDescent="0.25">
      <c r="A2" s="113" t="s">
        <v>2</v>
      </c>
      <c r="B2" s="114" t="s">
        <v>375</v>
      </c>
      <c r="C2" s="114" t="s">
        <v>376</v>
      </c>
      <c r="D2" s="114" t="s">
        <v>3</v>
      </c>
      <c r="E2" s="114" t="s">
        <v>375</v>
      </c>
      <c r="F2" s="114" t="s">
        <v>376</v>
      </c>
      <c r="G2" s="114" t="s">
        <v>3</v>
      </c>
    </row>
    <row r="3" spans="1:7" ht="4.2" customHeight="1" x14ac:dyDescent="0.25">
      <c r="A3" s="115"/>
      <c r="B3" s="123"/>
      <c r="C3" s="123"/>
      <c r="D3" s="123"/>
      <c r="E3" s="123"/>
      <c r="F3" s="123"/>
      <c r="G3" s="123"/>
    </row>
    <row r="4" spans="1:7" x14ac:dyDescent="0.25">
      <c r="A4" s="106" t="s">
        <v>4</v>
      </c>
      <c r="B4" s="124">
        <v>1406.4999999999998</v>
      </c>
      <c r="C4" s="124">
        <v>1409.1733000000002</v>
      </c>
      <c r="D4" s="124">
        <v>2.6733000000003813</v>
      </c>
      <c r="E4" s="124">
        <v>29.126559404720631</v>
      </c>
      <c r="F4" s="124">
        <v>28.824181434600881</v>
      </c>
      <c r="G4" s="124">
        <v>-0.30237797011974976</v>
      </c>
    </row>
    <row r="5" spans="1:7" s="12" customFormat="1" x14ac:dyDescent="0.25">
      <c r="A5" s="106" t="s">
        <v>5</v>
      </c>
      <c r="B5" s="124">
        <v>1366.7</v>
      </c>
      <c r="C5" s="124">
        <v>1372.7630089350002</v>
      </c>
      <c r="D5" s="124">
        <v>6.0630089350001981</v>
      </c>
      <c r="E5" s="124">
        <v>28.302359572294129</v>
      </c>
      <c r="F5" s="124">
        <v>28.079420775465358</v>
      </c>
      <c r="G5" s="124">
        <v>-0.22293879682877105</v>
      </c>
    </row>
    <row r="6" spans="1:7" s="12" customFormat="1" x14ac:dyDescent="0.25">
      <c r="A6" s="4" t="s">
        <v>6</v>
      </c>
      <c r="B6" s="125">
        <v>39.799999999999727</v>
      </c>
      <c r="C6" s="125">
        <v>36.41029106499991</v>
      </c>
      <c r="D6" s="125">
        <v>-3.3897089349998168</v>
      </c>
      <c r="E6" s="125">
        <v>0.82419983242650119</v>
      </c>
      <c r="F6" s="125">
        <v>0.74476065913552247</v>
      </c>
      <c r="G6" s="125">
        <v>-7.9439173290978715E-2</v>
      </c>
    </row>
    <row r="7" spans="1:7" x14ac:dyDescent="0.25">
      <c r="A7" s="106" t="s">
        <v>7</v>
      </c>
      <c r="B7" s="124">
        <v>39.5</v>
      </c>
      <c r="C7" s="126">
        <v>39.28309999999999</v>
      </c>
      <c r="D7" s="124">
        <v>-0.21690000000000964</v>
      </c>
      <c r="E7" s="124">
        <v>0.81798727087555279</v>
      </c>
      <c r="F7" s="124">
        <v>0.80352303135006153</v>
      </c>
      <c r="G7" s="124">
        <v>-1.4464239525491251E-2</v>
      </c>
    </row>
    <row r="8" spans="1:7" x14ac:dyDescent="0.25">
      <c r="A8" s="106" t="s">
        <v>8</v>
      </c>
      <c r="B8" s="124">
        <v>104.8</v>
      </c>
      <c r="C8" s="126">
        <v>116.64962837167408</v>
      </c>
      <c r="D8" s="124">
        <v>11.849628371674086</v>
      </c>
      <c r="E8" s="124">
        <v>2.1702548351331123</v>
      </c>
      <c r="F8" s="124">
        <v>2.3860302011568768</v>
      </c>
      <c r="G8" s="124">
        <v>0.21577536602376446</v>
      </c>
    </row>
    <row r="9" spans="1:7" x14ac:dyDescent="0.25">
      <c r="A9" s="4" t="s">
        <v>9</v>
      </c>
      <c r="B9" s="125">
        <v>-65.3</v>
      </c>
      <c r="C9" s="125">
        <v>-77.366528371674093</v>
      </c>
      <c r="D9" s="125">
        <v>-12.066528371674096</v>
      </c>
      <c r="E9" s="125">
        <v>-1.3522675642575597</v>
      </c>
      <c r="F9" s="125">
        <v>-1.5825071698068154</v>
      </c>
      <c r="G9" s="125">
        <v>-0.23023960554925571</v>
      </c>
    </row>
    <row r="10" spans="1:7" x14ac:dyDescent="0.25">
      <c r="A10" s="106" t="s">
        <v>10</v>
      </c>
      <c r="B10" s="124">
        <v>1445.9999999999998</v>
      </c>
      <c r="C10" s="126">
        <v>1448.4564</v>
      </c>
      <c r="D10" s="124">
        <v>2.4564000000002579</v>
      </c>
      <c r="E10" s="124">
        <v>29.944546675596179</v>
      </c>
      <c r="F10" s="124">
        <v>29.627704465950945</v>
      </c>
      <c r="G10" s="124">
        <v>-0.31684220964523391</v>
      </c>
    </row>
    <row r="11" spans="1:7" x14ac:dyDescent="0.25">
      <c r="A11" s="106" t="s">
        <v>11</v>
      </c>
      <c r="B11" s="124">
        <v>1471.5</v>
      </c>
      <c r="C11" s="126">
        <v>1489.4126373066742</v>
      </c>
      <c r="D11" s="124">
        <v>17.912637306674242</v>
      </c>
      <c r="E11" s="124">
        <v>30.47261440742724</v>
      </c>
      <c r="F11" s="124">
        <v>30.465450976622233</v>
      </c>
      <c r="G11" s="124">
        <v>-7.1634308050079198E-3</v>
      </c>
    </row>
    <row r="12" spans="1:7" x14ac:dyDescent="0.25">
      <c r="A12" s="4" t="s">
        <v>12</v>
      </c>
      <c r="B12" s="125">
        <v>-25.500000000000227</v>
      </c>
      <c r="C12" s="125">
        <v>-40.956237306674211</v>
      </c>
      <c r="D12" s="125">
        <v>-15.456237306673984</v>
      </c>
      <c r="E12" s="125">
        <v>-0.52806773183106159</v>
      </c>
      <c r="F12" s="125">
        <v>-0.83774651067128758</v>
      </c>
      <c r="G12" s="125">
        <v>-0.30967877884022599</v>
      </c>
    </row>
    <row r="13" spans="1:7" s="12" customFormat="1" ht="5.4" customHeight="1" x14ac:dyDescent="0.25">
      <c r="A13" s="115"/>
      <c r="B13" s="123"/>
      <c r="C13" s="123"/>
      <c r="D13" s="123"/>
      <c r="E13" s="123"/>
      <c r="F13" s="123"/>
      <c r="G13" s="123"/>
    </row>
    <row r="14" spans="1:7" s="12" customFormat="1" x14ac:dyDescent="0.25">
      <c r="A14" s="14"/>
      <c r="B14" s="14"/>
      <c r="C14" s="14"/>
    </row>
    <row r="15" spans="1:7" s="12" customFormat="1" x14ac:dyDescent="0.25">
      <c r="A15" s="14"/>
      <c r="B15" s="14"/>
      <c r="C15" s="14"/>
    </row>
    <row r="16" spans="1:7" x14ac:dyDescent="0.25">
      <c r="A16" s="16"/>
      <c r="B16" s="16"/>
      <c r="C16" s="16"/>
    </row>
    <row r="17" spans="1:3" x14ac:dyDescent="0.25">
      <c r="A17" s="16"/>
      <c r="B17" s="16"/>
      <c r="C17" s="16"/>
    </row>
    <row r="18" spans="1:3" x14ac:dyDescent="0.25">
      <c r="A18" s="16"/>
      <c r="B18" s="16"/>
      <c r="C18" s="16"/>
    </row>
    <row r="19" spans="1:3" x14ac:dyDescent="0.25">
      <c r="A19" s="16"/>
      <c r="B19" s="16"/>
      <c r="C19" s="16"/>
    </row>
    <row r="20" spans="1:3" x14ac:dyDescent="0.25">
      <c r="A20" s="16"/>
      <c r="B20" s="16"/>
      <c r="C20" s="16"/>
    </row>
    <row r="21" spans="1:3" s="12" customFormat="1" x14ac:dyDescent="0.25">
      <c r="A21" s="14"/>
      <c r="B21" s="14"/>
      <c r="C21" s="14"/>
    </row>
    <row r="22" spans="1:3" s="12" customFormat="1" x14ac:dyDescent="0.25">
      <c r="A22" s="14"/>
      <c r="B22" s="14"/>
      <c r="C22" s="14"/>
    </row>
    <row r="23" spans="1:3" x14ac:dyDescent="0.25">
      <c r="A23" s="16"/>
      <c r="B23" s="16"/>
      <c r="C23" s="16"/>
    </row>
    <row r="24" spans="1:3" x14ac:dyDescent="0.25">
      <c r="A24" s="16"/>
      <c r="B24" s="16"/>
      <c r="C24" s="16"/>
    </row>
    <row r="25" spans="1:3" x14ac:dyDescent="0.25">
      <c r="A25" s="16"/>
      <c r="B25" s="16"/>
      <c r="C25" s="16"/>
    </row>
    <row r="26" spans="1:3" x14ac:dyDescent="0.25">
      <c r="A26" s="16"/>
      <c r="B26" s="16"/>
      <c r="C26" s="16"/>
    </row>
    <row r="27" spans="1:3" x14ac:dyDescent="0.25">
      <c r="A27" s="16"/>
      <c r="B27" s="16"/>
      <c r="C27" s="16"/>
    </row>
    <row r="28" spans="1:3" x14ac:dyDescent="0.25">
      <c r="A28" s="16"/>
      <c r="B28" s="16"/>
      <c r="C28" s="16"/>
    </row>
    <row r="29" spans="1:3" x14ac:dyDescent="0.25">
      <c r="A29" s="16"/>
      <c r="B29" s="16"/>
      <c r="C29" s="16"/>
    </row>
    <row r="30" spans="1:3" x14ac:dyDescent="0.25">
      <c r="A30" s="16"/>
      <c r="B30" s="16"/>
      <c r="C30" s="16"/>
    </row>
    <row r="31" spans="1:3" s="12" customFormat="1" x14ac:dyDescent="0.25">
      <c r="A31" s="14"/>
      <c r="B31" s="14"/>
      <c r="C31" s="14"/>
    </row>
    <row r="32" spans="1:3" x14ac:dyDescent="0.25">
      <c r="A32" s="16"/>
      <c r="B32" s="16"/>
      <c r="C32" s="16"/>
    </row>
    <row r="33" spans="1:3" x14ac:dyDescent="0.25">
      <c r="A33" s="16"/>
      <c r="B33" s="16"/>
      <c r="C33" s="16"/>
    </row>
    <row r="34" spans="1:3" s="12" customFormat="1" ht="18" customHeight="1" x14ac:dyDescent="0.25">
      <c r="A34" s="14"/>
      <c r="B34" s="14"/>
      <c r="C34" s="14"/>
    </row>
    <row r="35" spans="1:3" s="12" customFormat="1" ht="12" customHeight="1" x14ac:dyDescent="0.25">
      <c r="A35" s="14"/>
      <c r="B35" s="14"/>
      <c r="C35" s="14"/>
    </row>
    <row r="36" spans="1:3" s="12" customFormat="1" ht="12" customHeight="1" x14ac:dyDescent="0.25">
      <c r="A36" s="14"/>
      <c r="B36" s="14"/>
      <c r="C36" s="14"/>
    </row>
    <row r="37" spans="1:3" s="12" customFormat="1" ht="3" customHeight="1" x14ac:dyDescent="0.25">
      <c r="A37" s="5"/>
      <c r="B37" s="5"/>
      <c r="C37" s="5"/>
    </row>
  </sheetData>
  <mergeCells count="2">
    <mergeCell ref="B1:C1"/>
    <mergeCell ref="E1:F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624C-0615-4832-A1CC-F65354E295CD}">
  <sheetPr codeName="Sheet5"/>
  <dimension ref="A1:K23"/>
  <sheetViews>
    <sheetView topLeftCell="A2" workbookViewId="0">
      <selection activeCell="A23" sqref="A23"/>
    </sheetView>
  </sheetViews>
  <sheetFormatPr defaultColWidth="9.109375" defaultRowHeight="13.8" x14ac:dyDescent="0.3"/>
  <cols>
    <col min="1" max="1" width="29.21875" style="27" bestFit="1" customWidth="1"/>
    <col min="2" max="2" width="7.33203125" style="35" bestFit="1" customWidth="1"/>
    <col min="3" max="3" width="8" style="35" bestFit="1" customWidth="1"/>
    <col min="4" max="4" width="6.88671875" style="35" bestFit="1" customWidth="1"/>
    <col min="5" max="5" width="6.33203125" style="35" bestFit="1" customWidth="1"/>
    <col min="6" max="6" width="6.44140625" style="35" customWidth="1"/>
    <col min="7" max="8" width="8.88671875" style="35" customWidth="1"/>
    <col min="9" max="16384" width="9.109375" style="27"/>
  </cols>
  <sheetData>
    <row r="1" spans="1:11" ht="4.5" hidden="1" customHeight="1" x14ac:dyDescent="0.3">
      <c r="A1" s="18"/>
      <c r="B1" s="19"/>
      <c r="C1" s="19"/>
      <c r="D1" s="19"/>
      <c r="E1" s="19"/>
      <c r="F1" s="19"/>
      <c r="G1" s="19"/>
      <c r="H1" s="19"/>
    </row>
    <row r="2" spans="1:11" ht="12.75" customHeight="1" x14ac:dyDescent="0.3">
      <c r="A2" s="105"/>
      <c r="B2" s="127"/>
      <c r="C2" s="127"/>
      <c r="D2" s="127"/>
      <c r="E2" s="127"/>
      <c r="F2" s="127"/>
      <c r="G2" s="127"/>
    </row>
    <row r="3" spans="1:11" x14ac:dyDescent="0.3">
      <c r="A3" s="113"/>
      <c r="B3" s="98" t="s">
        <v>0</v>
      </c>
      <c r="C3" s="98"/>
      <c r="D3" s="96"/>
      <c r="E3" s="98" t="s">
        <v>1</v>
      </c>
      <c r="F3" s="98"/>
      <c r="G3" s="113"/>
      <c r="H3" s="34"/>
    </row>
    <row r="4" spans="1:11" ht="36.6" x14ac:dyDescent="0.3">
      <c r="A4" s="113" t="s">
        <v>2</v>
      </c>
      <c r="B4" s="114" t="s">
        <v>367</v>
      </c>
      <c r="C4" s="114" t="s">
        <v>389</v>
      </c>
      <c r="D4" s="114" t="s">
        <v>3</v>
      </c>
      <c r="E4" s="114" t="s">
        <v>367</v>
      </c>
      <c r="F4" s="114" t="s">
        <v>389</v>
      </c>
      <c r="G4" s="114" t="s">
        <v>3</v>
      </c>
      <c r="H4" s="36"/>
    </row>
    <row r="5" spans="1:11" s="28" customFormat="1" x14ac:dyDescent="0.3">
      <c r="A5" s="115"/>
      <c r="B5" s="123"/>
      <c r="C5" s="123"/>
      <c r="D5" s="123"/>
      <c r="E5" s="123"/>
      <c r="F5" s="123"/>
      <c r="G5" s="123"/>
      <c r="H5" s="35"/>
      <c r="J5" s="29"/>
    </row>
    <row r="6" spans="1:11" s="28" customFormat="1" x14ac:dyDescent="0.3">
      <c r="A6" s="106" t="s">
        <v>4</v>
      </c>
      <c r="B6" s="180">
        <v>1315.0877000000003</v>
      </c>
      <c r="C6" s="181">
        <v>1332.2973000000004</v>
      </c>
      <c r="D6" s="180">
        <v>17.209600000000137</v>
      </c>
      <c r="E6" s="180">
        <v>29.091719743532117</v>
      </c>
      <c r="F6" s="180">
        <v>29.13683031408706</v>
      </c>
      <c r="G6" s="180">
        <v>4.5110570554943052E-2</v>
      </c>
      <c r="H6" s="35"/>
      <c r="I6" s="30"/>
      <c r="J6" s="31"/>
      <c r="K6" s="31"/>
    </row>
    <row r="7" spans="1:11" x14ac:dyDescent="0.3">
      <c r="A7" s="106" t="s">
        <v>5</v>
      </c>
      <c r="B7" s="180">
        <v>1290.1764649999991</v>
      </c>
      <c r="C7" s="181">
        <v>1300.0104649999992</v>
      </c>
      <c r="D7" s="180">
        <v>9.83400000000006</v>
      </c>
      <c r="E7" s="180">
        <v>28.540645722320225</v>
      </c>
      <c r="F7" s="180">
        <v>28.430729631623798</v>
      </c>
      <c r="G7" s="180">
        <v>-0.10991609069642649</v>
      </c>
      <c r="I7" s="32"/>
      <c r="J7" s="33"/>
      <c r="K7" s="31"/>
    </row>
    <row r="8" spans="1:11" x14ac:dyDescent="0.3">
      <c r="A8" s="4" t="s">
        <v>6</v>
      </c>
      <c r="B8" s="133">
        <v>24.91123500000117</v>
      </c>
      <c r="C8" s="133">
        <v>32.286835000001247</v>
      </c>
      <c r="D8" s="133">
        <v>7.3756000000000768</v>
      </c>
      <c r="E8" s="133">
        <v>0.55107402121189253</v>
      </c>
      <c r="F8" s="133">
        <v>0.70610068246326207</v>
      </c>
      <c r="G8" s="133">
        <v>0.15502666125136955</v>
      </c>
    </row>
    <row r="9" spans="1:11" x14ac:dyDescent="0.3">
      <c r="A9" s="106" t="s">
        <v>7</v>
      </c>
      <c r="B9" s="180">
        <v>41.407899999999998</v>
      </c>
      <c r="C9" s="181">
        <v>41.191200000000002</v>
      </c>
      <c r="D9" s="180">
        <v>-0.2166999999999959</v>
      </c>
      <c r="E9" s="180">
        <v>0.91600508617653653</v>
      </c>
      <c r="F9" s="180">
        <v>0.90083572550482727</v>
      </c>
      <c r="G9" s="180">
        <v>-1.5169360671709264E-2</v>
      </c>
    </row>
    <row r="10" spans="1:11" x14ac:dyDescent="0.3">
      <c r="A10" s="106" t="s">
        <v>8</v>
      </c>
      <c r="B10" s="180">
        <v>117.56117034995373</v>
      </c>
      <c r="C10" s="181">
        <v>130.62817034995373</v>
      </c>
      <c r="D10" s="180">
        <v>13.067000000000007</v>
      </c>
      <c r="E10" s="180">
        <v>2.6006300724601794</v>
      </c>
      <c r="F10" s="180">
        <v>2.8567879209289542</v>
      </c>
      <c r="G10" s="180">
        <v>0.25615784846877476</v>
      </c>
    </row>
    <row r="11" spans="1:11" x14ac:dyDescent="0.3">
      <c r="A11" s="4" t="s">
        <v>9</v>
      </c>
      <c r="B11" s="133">
        <v>-76.153270349953729</v>
      </c>
      <c r="C11" s="133">
        <v>-89.436970349953725</v>
      </c>
      <c r="D11" s="133">
        <v>-13.283700000000003</v>
      </c>
      <c r="E11" s="133">
        <v>-1.6846249862836429</v>
      </c>
      <c r="F11" s="133">
        <v>-1.955952195424127</v>
      </c>
      <c r="G11" s="133">
        <v>-0.27132720914048403</v>
      </c>
    </row>
    <row r="12" spans="1:11" x14ac:dyDescent="0.3">
      <c r="A12" s="106" t="s">
        <v>10</v>
      </c>
      <c r="B12" s="180">
        <v>1356.4956000000002</v>
      </c>
      <c r="C12" s="181">
        <v>1373.4885000000004</v>
      </c>
      <c r="D12" s="180">
        <v>16.992900000000191</v>
      </c>
      <c r="E12" s="180">
        <v>30.007724829708653</v>
      </c>
      <c r="F12" s="180">
        <v>30.037666039591887</v>
      </c>
      <c r="G12" s="180">
        <v>2.9941209883233455E-2</v>
      </c>
    </row>
    <row r="13" spans="1:11" x14ac:dyDescent="0.3">
      <c r="A13" s="106" t="s">
        <v>11</v>
      </c>
      <c r="B13" s="180">
        <v>1407.7376353499528</v>
      </c>
      <c r="C13" s="181">
        <v>1430.6386353499529</v>
      </c>
      <c r="D13" s="180">
        <v>22.901000000000067</v>
      </c>
      <c r="E13" s="180">
        <v>31.141275794780405</v>
      </c>
      <c r="F13" s="180">
        <v>31.287517552552753</v>
      </c>
      <c r="G13" s="180">
        <v>0.14624175777234782</v>
      </c>
    </row>
    <row r="14" spans="1:11" x14ac:dyDescent="0.3">
      <c r="A14" s="4" t="s">
        <v>12</v>
      </c>
      <c r="B14" s="133">
        <v>-51.24203534995263</v>
      </c>
      <c r="C14" s="133">
        <v>-57.150135349952507</v>
      </c>
      <c r="D14" s="133">
        <v>-5.9080999999998767</v>
      </c>
      <c r="E14" s="133">
        <v>-1.1335509650717519</v>
      </c>
      <c r="F14" s="133">
        <v>-1.2498515129608663</v>
      </c>
      <c r="G14" s="133">
        <v>-0.11630054788911437</v>
      </c>
    </row>
    <row r="15" spans="1:11" ht="6" customHeight="1" x14ac:dyDescent="0.3">
      <c r="A15" s="115"/>
      <c r="B15" s="123"/>
      <c r="C15" s="123"/>
      <c r="D15" s="123"/>
      <c r="E15" s="123"/>
      <c r="F15" s="123"/>
      <c r="G15" s="123"/>
    </row>
    <row r="22" ht="1.5" customHeight="1" x14ac:dyDescent="0.3"/>
    <row r="23" ht="23.25" customHeight="1" x14ac:dyDescent="0.3"/>
  </sheetData>
  <mergeCells count="2">
    <mergeCell ref="B3:C3"/>
    <mergeCell ref="E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04CF-E634-4EE9-8644-9FB9576C1AE3}">
  <sheetPr codeName="Sheet6"/>
  <dimension ref="A1:H23"/>
  <sheetViews>
    <sheetView topLeftCell="A2" workbookViewId="0">
      <selection activeCell="G31" sqref="G31"/>
    </sheetView>
  </sheetViews>
  <sheetFormatPr defaultColWidth="9.21875" defaultRowHeight="13.2" x14ac:dyDescent="0.25"/>
  <cols>
    <col min="1" max="1" width="43.21875" style="47" customWidth="1"/>
    <col min="2" max="2" width="10.77734375" style="47" customWidth="1"/>
    <col min="3" max="3" width="10.109375" style="47" bestFit="1" customWidth="1"/>
    <col min="4" max="4" width="10.44140625" style="47" bestFit="1" customWidth="1"/>
    <col min="5" max="5" width="1.5546875" style="47" customWidth="1"/>
    <col min="6" max="16384" width="9.21875" style="47"/>
  </cols>
  <sheetData>
    <row r="1" spans="1:8" hidden="1" x14ac:dyDescent="0.25">
      <c r="A1" s="5"/>
      <c r="B1" s="5"/>
    </row>
    <row r="2" spans="1:8" ht="18.600000000000001" customHeight="1" x14ac:dyDescent="0.25">
      <c r="A2" s="7"/>
      <c r="B2" s="99" t="s">
        <v>395</v>
      </c>
      <c r="C2" s="98" t="s">
        <v>38</v>
      </c>
      <c r="D2" s="98"/>
      <c r="E2" s="99"/>
      <c r="F2" s="98" t="s">
        <v>1</v>
      </c>
      <c r="G2" s="98"/>
      <c r="H2" s="98"/>
    </row>
    <row r="3" spans="1:8" ht="24" x14ac:dyDescent="0.25">
      <c r="A3" s="20" t="s">
        <v>39</v>
      </c>
      <c r="B3" s="100"/>
      <c r="C3" s="97" t="s">
        <v>396</v>
      </c>
      <c r="D3" s="97" t="s">
        <v>397</v>
      </c>
      <c r="E3" s="100"/>
      <c r="F3" s="97">
        <v>2023</v>
      </c>
      <c r="G3" s="97" t="s">
        <v>396</v>
      </c>
      <c r="H3" s="97" t="s">
        <v>397</v>
      </c>
    </row>
    <row r="4" spans="1:8" x14ac:dyDescent="0.25">
      <c r="A4" s="12"/>
      <c r="B4" s="13"/>
      <c r="C4" s="13"/>
      <c r="D4" s="13"/>
      <c r="E4" s="13"/>
      <c r="F4" s="13"/>
      <c r="G4" s="13"/>
      <c r="H4" s="13"/>
    </row>
    <row r="5" spans="1:8" x14ac:dyDescent="0.25">
      <c r="A5" s="11" t="s">
        <v>13</v>
      </c>
      <c r="B5" s="145">
        <v>984031</v>
      </c>
      <c r="C5" s="145">
        <v>1067671.7</v>
      </c>
      <c r="D5" s="145">
        <v>1140487</v>
      </c>
      <c r="E5" s="21"/>
      <c r="F5" s="22">
        <v>22.996778449145186</v>
      </c>
      <c r="G5" s="22">
        <v>23.34957006521957</v>
      </c>
      <c r="H5" s="22">
        <v>23.328290574199535</v>
      </c>
    </row>
    <row r="6" spans="1:8" x14ac:dyDescent="0.25">
      <c r="A6" s="23" t="s">
        <v>14</v>
      </c>
      <c r="B6" s="144">
        <v>455248</v>
      </c>
      <c r="C6" s="144">
        <v>481800</v>
      </c>
      <c r="D6" s="144">
        <v>505500</v>
      </c>
      <c r="E6" s="24"/>
      <c r="F6" s="25">
        <v>10.639133721820194</v>
      </c>
      <c r="G6" s="25">
        <v>10.536780976233413</v>
      </c>
      <c r="H6" s="25">
        <v>10.339838056249537</v>
      </c>
    </row>
    <row r="7" spans="1:8" x14ac:dyDescent="0.25">
      <c r="A7" s="23" t="s">
        <v>40</v>
      </c>
      <c r="B7" s="144">
        <v>11752</v>
      </c>
      <c r="C7" s="144">
        <v>12256</v>
      </c>
      <c r="D7" s="144">
        <v>13054</v>
      </c>
      <c r="E7" s="24"/>
      <c r="F7" s="25">
        <v>0.27464392924039405</v>
      </c>
      <c r="G7" s="25">
        <v>0.26803401337633193</v>
      </c>
      <c r="H7" s="25">
        <v>0.26701532341499795</v>
      </c>
    </row>
    <row r="8" spans="1:8" x14ac:dyDescent="0.25">
      <c r="A8" s="23" t="s">
        <v>41</v>
      </c>
      <c r="B8" s="144">
        <v>14969</v>
      </c>
      <c r="C8" s="144">
        <v>14626</v>
      </c>
      <c r="D8" s="144">
        <v>14629</v>
      </c>
      <c r="E8" s="24"/>
      <c r="F8" s="25">
        <v>0.34982513417286065</v>
      </c>
      <c r="G8" s="25">
        <v>0.31986500323451622</v>
      </c>
      <c r="H8" s="25">
        <v>0.29923143605316416</v>
      </c>
    </row>
    <row r="9" spans="1:8" x14ac:dyDescent="0.25">
      <c r="A9" s="23" t="s">
        <v>42</v>
      </c>
      <c r="B9" s="144">
        <v>480171</v>
      </c>
      <c r="C9" s="144">
        <v>534912.20000000007</v>
      </c>
      <c r="D9" s="144">
        <v>581363</v>
      </c>
      <c r="E9" s="24"/>
      <c r="F9" s="25">
        <v>11.221583572778188</v>
      </c>
      <c r="G9" s="25">
        <v>11.698324393763313</v>
      </c>
      <c r="H9" s="25">
        <v>11.891591042325222</v>
      </c>
    </row>
    <row r="10" spans="1:8" x14ac:dyDescent="0.25">
      <c r="A10" s="23" t="s">
        <v>43</v>
      </c>
      <c r="B10" s="144">
        <v>6105</v>
      </c>
      <c r="C10" s="144">
        <v>7428.6</v>
      </c>
      <c r="D10" s="144">
        <v>7780</v>
      </c>
      <c r="E10" s="24"/>
      <c r="F10" s="25">
        <v>0.14267368856472137</v>
      </c>
      <c r="G10" s="25">
        <v>0.16246062922384297</v>
      </c>
      <c r="H10" s="25">
        <v>0.15913736909519566</v>
      </c>
    </row>
    <row r="11" spans="1:8" x14ac:dyDescent="0.25">
      <c r="A11" s="23" t="s">
        <v>19</v>
      </c>
      <c r="B11" s="144">
        <v>15786</v>
      </c>
      <c r="C11" s="144">
        <v>16648.900000000001</v>
      </c>
      <c r="D11" s="144">
        <v>18161</v>
      </c>
      <c r="E11" s="24"/>
      <c r="F11" s="25">
        <v>0.36891840256882746</v>
      </c>
      <c r="G11" s="25">
        <v>0.3641050493881538</v>
      </c>
      <c r="H11" s="25">
        <v>0.37147734706142005</v>
      </c>
    </row>
    <row r="12" spans="1:8" x14ac:dyDescent="0.25">
      <c r="A12" s="26" t="s">
        <v>20</v>
      </c>
      <c r="B12" s="145">
        <v>127958</v>
      </c>
      <c r="C12" s="145">
        <v>140756</v>
      </c>
      <c r="D12" s="145">
        <v>149796</v>
      </c>
      <c r="E12" s="21"/>
      <c r="F12" s="22">
        <v>2.9903750763906012</v>
      </c>
      <c r="G12" s="22">
        <v>3.0782796660247205</v>
      </c>
      <c r="H12" s="22">
        <v>3.064028449997934</v>
      </c>
    </row>
    <row r="13" spans="1:8" x14ac:dyDescent="0.25">
      <c r="A13" s="11" t="s">
        <v>21</v>
      </c>
      <c r="B13" s="145">
        <v>8822</v>
      </c>
      <c r="C13" s="145">
        <v>7176.1</v>
      </c>
      <c r="D13" s="145">
        <v>7565</v>
      </c>
      <c r="E13" s="21"/>
      <c r="F13" s="22">
        <v>0.20616990671875052</v>
      </c>
      <c r="G13" s="22">
        <v>0.15693855119042882</v>
      </c>
      <c r="H13" s="22">
        <v>0.15473961403665232</v>
      </c>
    </row>
    <row r="14" spans="1:8" x14ac:dyDescent="0.25">
      <c r="A14" s="11" t="s">
        <v>22</v>
      </c>
      <c r="B14" s="145">
        <v>167537.1</v>
      </c>
      <c r="C14" s="145">
        <v>157884.69999999998</v>
      </c>
      <c r="D14" s="145">
        <v>150610</v>
      </c>
      <c r="E14" s="21"/>
      <c r="F14" s="22">
        <v>3.9153375967955095</v>
      </c>
      <c r="G14" s="22">
        <v>3.4528777571571592</v>
      </c>
      <c r="H14" s="22">
        <v>3.0806785551963261</v>
      </c>
    </row>
    <row r="15" spans="1:8" x14ac:dyDescent="0.25">
      <c r="A15" s="23" t="s">
        <v>23</v>
      </c>
      <c r="B15" s="144">
        <v>94853.3</v>
      </c>
      <c r="C15" s="144">
        <v>109490</v>
      </c>
      <c r="D15" s="144">
        <v>99562</v>
      </c>
      <c r="E15" s="24"/>
      <c r="F15" s="25">
        <v>2.2167191127823243</v>
      </c>
      <c r="G15" s="25">
        <v>2.3945042529842184</v>
      </c>
      <c r="H15" s="25">
        <v>2.0365083215753046</v>
      </c>
    </row>
    <row r="16" spans="1:8" x14ac:dyDescent="0.25">
      <c r="A16" s="15" t="s">
        <v>7</v>
      </c>
      <c r="B16" s="144">
        <v>46336.3</v>
      </c>
      <c r="C16" s="144">
        <v>41191.199999999997</v>
      </c>
      <c r="D16" s="144">
        <v>39283</v>
      </c>
      <c r="E16" s="24"/>
      <c r="F16" s="25">
        <v>1.0828781057234234</v>
      </c>
      <c r="G16" s="25">
        <v>0.90083572550482727</v>
      </c>
      <c r="H16" s="25">
        <v>0.80352098588259269</v>
      </c>
    </row>
    <row r="17" spans="1:8" ht="25.95" customHeight="1" x14ac:dyDescent="0.25">
      <c r="A17" s="15" t="s">
        <v>44</v>
      </c>
      <c r="B17" s="144">
        <v>37495</v>
      </c>
      <c r="C17" s="144">
        <v>56831.5</v>
      </c>
      <c r="D17" s="144">
        <v>46018</v>
      </c>
      <c r="E17" s="24"/>
      <c r="F17" s="25">
        <v>0.87625715851502517</v>
      </c>
      <c r="G17" s="25">
        <v>1.2428830802216879</v>
      </c>
      <c r="H17" s="25">
        <v>0.94128321992579866</v>
      </c>
    </row>
    <row r="18" spans="1:8" ht="24.45" customHeight="1" x14ac:dyDescent="0.25">
      <c r="A18" s="15" t="s">
        <v>45</v>
      </c>
      <c r="B18" s="144">
        <v>11022</v>
      </c>
      <c r="C18" s="144">
        <v>11467.3</v>
      </c>
      <c r="D18" s="144">
        <v>14260</v>
      </c>
      <c r="E18" s="24"/>
      <c r="F18" s="25">
        <v>0.25758384854387539</v>
      </c>
      <c r="G18" s="25">
        <v>0.25078544725770319</v>
      </c>
      <c r="H18" s="25">
        <v>0.29168366109222238</v>
      </c>
    </row>
    <row r="19" spans="1:8" x14ac:dyDescent="0.25">
      <c r="A19" s="23" t="s">
        <v>26</v>
      </c>
      <c r="B19" s="144">
        <v>57874</v>
      </c>
      <c r="C19" s="144">
        <v>41725.799999999996</v>
      </c>
      <c r="D19" s="144">
        <v>43998</v>
      </c>
      <c r="E19" s="24"/>
      <c r="F19" s="25">
        <v>1.3525138496305791</v>
      </c>
      <c r="G19" s="25">
        <v>0.91252722220448346</v>
      </c>
      <c r="H19" s="25">
        <v>0.8999647770501823</v>
      </c>
    </row>
    <row r="20" spans="1:8" x14ac:dyDescent="0.25">
      <c r="A20" s="23" t="s">
        <v>46</v>
      </c>
      <c r="B20" s="144">
        <v>14809.8</v>
      </c>
      <c r="C20" s="144">
        <v>6668.9</v>
      </c>
      <c r="D20" s="144">
        <v>7050</v>
      </c>
      <c r="E20" s="24"/>
      <c r="F20" s="25">
        <v>0.34610463438260619</v>
      </c>
      <c r="G20" s="25">
        <v>0.14584628196845789</v>
      </c>
      <c r="H20" s="25">
        <v>0.14420545657083925</v>
      </c>
    </row>
    <row r="21" spans="1:8" x14ac:dyDescent="0.25">
      <c r="A21" s="11" t="s">
        <v>47</v>
      </c>
      <c r="B21" s="145">
        <v>1288348.1000000001</v>
      </c>
      <c r="C21" s="145">
        <v>1373488.5</v>
      </c>
      <c r="D21" s="145">
        <v>1448456</v>
      </c>
      <c r="E21" s="21"/>
      <c r="F21" s="22">
        <v>30.108661029050047</v>
      </c>
      <c r="G21" s="22">
        <v>30.037666039591876</v>
      </c>
      <c r="H21" s="22">
        <v>29.627696284081068</v>
      </c>
    </row>
    <row r="22" spans="1:8" x14ac:dyDescent="0.25">
      <c r="A22" s="8"/>
      <c r="B22" s="9"/>
      <c r="C22" s="9"/>
      <c r="D22" s="9"/>
      <c r="E22" s="9"/>
      <c r="F22" s="9"/>
      <c r="G22" s="9"/>
      <c r="H22" s="9"/>
    </row>
    <row r="23" spans="1:8" x14ac:dyDescent="0.25">
      <c r="A23" s="182" t="s">
        <v>398</v>
      </c>
      <c r="B23" s="182"/>
      <c r="C23" s="182"/>
      <c r="D23" s="182"/>
      <c r="E23" s="182"/>
      <c r="F23" s="182"/>
      <c r="G23" s="182"/>
      <c r="H23" s="182"/>
    </row>
  </sheetData>
  <mergeCells count="5">
    <mergeCell ref="F2:H2"/>
    <mergeCell ref="A23:H23"/>
    <mergeCell ref="B2:B3"/>
    <mergeCell ref="C2:D2"/>
    <mergeCell ref="E2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3019-89B2-44FE-8B38-98D36CCE0991}">
  <sheetPr codeName="Sheet7"/>
  <dimension ref="A1:E19"/>
  <sheetViews>
    <sheetView topLeftCell="A2" workbookViewId="0">
      <selection activeCell="L18" sqref="L18"/>
    </sheetView>
  </sheetViews>
  <sheetFormatPr defaultColWidth="9.109375" defaultRowHeight="13.2" x14ac:dyDescent="0.25"/>
  <cols>
    <col min="1" max="1" width="56.88671875" style="47" customWidth="1"/>
    <col min="2" max="2" width="12.44140625" style="47" customWidth="1"/>
    <col min="3" max="3" width="12.88671875" style="47" customWidth="1"/>
    <col min="4" max="16384" width="9.109375" style="47"/>
  </cols>
  <sheetData>
    <row r="1" spans="1:5" hidden="1" x14ac:dyDescent="0.25">
      <c r="A1" s="18"/>
      <c r="B1" s="18"/>
      <c r="C1" s="18"/>
    </row>
    <row r="2" spans="1:5" x14ac:dyDescent="0.25">
      <c r="A2" s="20" t="s">
        <v>408</v>
      </c>
      <c r="B2" s="97">
        <v>2025</v>
      </c>
    </row>
    <row r="3" spans="1:5" x14ac:dyDescent="0.25">
      <c r="A3" s="5"/>
      <c r="B3" s="5"/>
    </row>
    <row r="4" spans="1:5" x14ac:dyDescent="0.25">
      <c r="A4" s="65" t="s">
        <v>141</v>
      </c>
      <c r="B4" s="66"/>
    </row>
    <row r="5" spans="1:5" x14ac:dyDescent="0.25">
      <c r="A5" s="67" t="s">
        <v>399</v>
      </c>
      <c r="B5" s="68">
        <v>6.7</v>
      </c>
      <c r="E5" s="48"/>
    </row>
    <row r="6" spans="1:5" x14ac:dyDescent="0.25">
      <c r="A6" s="69" t="s">
        <v>82</v>
      </c>
      <c r="B6" s="70">
        <f>+SUM(B5:B5)</f>
        <v>6.7</v>
      </c>
    </row>
    <row r="7" spans="1:5" ht="24" customHeight="1" x14ac:dyDescent="0.25">
      <c r="A7" s="65" t="s">
        <v>142</v>
      </c>
      <c r="B7" s="68"/>
    </row>
    <row r="8" spans="1:5" x14ac:dyDescent="0.25">
      <c r="A8" s="67" t="s">
        <v>400</v>
      </c>
      <c r="B8" s="66">
        <v>8</v>
      </c>
    </row>
    <row r="9" spans="1:5" x14ac:dyDescent="0.25">
      <c r="A9" s="67" t="s">
        <v>401</v>
      </c>
      <c r="B9" s="66">
        <v>1.93</v>
      </c>
    </row>
    <row r="10" spans="1:5" x14ac:dyDescent="0.25">
      <c r="A10" s="67" t="s">
        <v>402</v>
      </c>
      <c r="B10" s="66">
        <v>2</v>
      </c>
    </row>
    <row r="11" spans="1:5" x14ac:dyDescent="0.25">
      <c r="A11" s="67" t="s">
        <v>403</v>
      </c>
      <c r="B11" s="66">
        <v>0.3024</v>
      </c>
    </row>
    <row r="12" spans="1:5" x14ac:dyDescent="0.25">
      <c r="A12" s="67" t="s">
        <v>404</v>
      </c>
      <c r="B12" s="66">
        <v>0.5</v>
      </c>
    </row>
    <row r="13" spans="1:5" x14ac:dyDescent="0.25">
      <c r="A13" s="67" t="s">
        <v>405</v>
      </c>
      <c r="B13" s="66">
        <v>1.4</v>
      </c>
    </row>
    <row r="14" spans="1:5" x14ac:dyDescent="0.25">
      <c r="A14" s="69" t="s">
        <v>82</v>
      </c>
      <c r="B14" s="71">
        <f>+SUM(B8:B13)</f>
        <v>14.132400000000001</v>
      </c>
    </row>
    <row r="15" spans="1:5" x14ac:dyDescent="0.25">
      <c r="A15" s="69" t="s">
        <v>143</v>
      </c>
      <c r="B15" s="71">
        <f>+B6+B14</f>
        <v>20.8324</v>
      </c>
    </row>
    <row r="16" spans="1:5" x14ac:dyDescent="0.25">
      <c r="A16" s="72"/>
      <c r="B16" s="72"/>
    </row>
    <row r="17" spans="1:2" ht="27.6" customHeight="1" x14ac:dyDescent="0.25">
      <c r="A17" s="101" t="s">
        <v>406</v>
      </c>
      <c r="B17" s="101"/>
    </row>
    <row r="18" spans="1:2" ht="51.75" customHeight="1" x14ac:dyDescent="0.25">
      <c r="A18" s="101" t="s">
        <v>407</v>
      </c>
      <c r="B18" s="101"/>
    </row>
    <row r="19" spans="1:2" ht="2.25" customHeight="1" x14ac:dyDescent="0.25"/>
  </sheetData>
  <mergeCells count="2">
    <mergeCell ref="A17:B17"/>
    <mergeCell ref="A18:B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2217-7D93-43D5-A9D7-B2FAADC613DB}">
  <sheetPr codeName="Sheet8"/>
  <dimension ref="A1:H42"/>
  <sheetViews>
    <sheetView topLeftCell="A2" workbookViewId="0">
      <selection activeCell="G27" sqref="G27"/>
    </sheetView>
  </sheetViews>
  <sheetFormatPr defaultColWidth="9.109375" defaultRowHeight="13.2" x14ac:dyDescent="0.25"/>
  <cols>
    <col min="1" max="1" width="42.21875" style="47" customWidth="1"/>
    <col min="2" max="2" width="14.88671875" style="47" customWidth="1"/>
    <col min="3" max="3" width="19.88671875" style="47" customWidth="1"/>
    <col min="4" max="4" width="9.5546875" style="47" bestFit="1" customWidth="1"/>
    <col min="5" max="16384" width="9.109375" style="47"/>
  </cols>
  <sheetData>
    <row r="1" spans="1:8" hidden="1" x14ac:dyDescent="0.25">
      <c r="A1" s="57"/>
      <c r="B1" s="57"/>
      <c r="C1" s="57"/>
      <c r="D1" s="57"/>
    </row>
    <row r="2" spans="1:8" x14ac:dyDescent="0.25">
      <c r="A2" s="37" t="s">
        <v>48</v>
      </c>
      <c r="B2" s="183" t="s">
        <v>49</v>
      </c>
      <c r="C2" s="183" t="s">
        <v>409</v>
      </c>
    </row>
    <row r="3" spans="1:8" ht="5.4" customHeight="1" x14ac:dyDescent="0.25">
      <c r="A3" s="5"/>
      <c r="B3" s="5"/>
      <c r="C3" s="5"/>
    </row>
    <row r="4" spans="1:8" x14ac:dyDescent="0.25">
      <c r="A4" s="38" t="s">
        <v>50</v>
      </c>
      <c r="B4" s="38"/>
      <c r="C4" s="38"/>
      <c r="H4" s="62"/>
    </row>
    <row r="5" spans="1:8" x14ac:dyDescent="0.25">
      <c r="A5" s="39" t="s">
        <v>51</v>
      </c>
      <c r="B5" s="40">
        <v>5300</v>
      </c>
      <c r="C5" s="40">
        <v>2300</v>
      </c>
      <c r="H5" s="63"/>
    </row>
    <row r="6" spans="1:8" x14ac:dyDescent="0.25">
      <c r="A6" s="39" t="s">
        <v>52</v>
      </c>
      <c r="B6" s="40">
        <v>16500</v>
      </c>
      <c r="C6" s="40">
        <v>14600</v>
      </c>
      <c r="H6" s="62"/>
    </row>
    <row r="7" spans="1:8" x14ac:dyDescent="0.25">
      <c r="A7" s="39" t="s">
        <v>53</v>
      </c>
      <c r="B7" s="40">
        <v>30000</v>
      </c>
      <c r="C7" s="40">
        <v>21200</v>
      </c>
    </row>
    <row r="8" spans="1:8" x14ac:dyDescent="0.25">
      <c r="A8" s="39" t="s">
        <v>54</v>
      </c>
      <c r="B8" s="40">
        <v>1700</v>
      </c>
      <c r="C8" s="40">
        <v>2100</v>
      </c>
    </row>
    <row r="9" spans="1:8" x14ac:dyDescent="0.25">
      <c r="A9" s="39" t="s">
        <v>55</v>
      </c>
      <c r="B9" s="40">
        <f>370+150+40</f>
        <v>560</v>
      </c>
      <c r="C9" s="40">
        <f>370+150+40</f>
        <v>560</v>
      </c>
    </row>
    <row r="10" spans="1:8" x14ac:dyDescent="0.25">
      <c r="A10" s="11" t="s">
        <v>56</v>
      </c>
      <c r="B10" s="41">
        <f>+SUM(B5:B9)</f>
        <v>54060</v>
      </c>
      <c r="C10" s="41">
        <f>+SUM(C5:C9)</f>
        <v>40760</v>
      </c>
    </row>
    <row r="11" spans="1:8" ht="19.8" customHeight="1" x14ac:dyDescent="0.25">
      <c r="A11" s="38" t="s">
        <v>57</v>
      </c>
      <c r="B11" s="42"/>
      <c r="C11" s="42"/>
    </row>
    <row r="12" spans="1:8" x14ac:dyDescent="0.25">
      <c r="A12" s="39" t="s">
        <v>58</v>
      </c>
      <c r="B12" s="43">
        <v>250</v>
      </c>
      <c r="C12" s="43">
        <v>750</v>
      </c>
    </row>
    <row r="13" spans="1:8" x14ac:dyDescent="0.25">
      <c r="A13" s="39" t="s">
        <v>59</v>
      </c>
      <c r="B13" s="43">
        <v>1638</v>
      </c>
      <c r="C13" s="43">
        <v>3602</v>
      </c>
    </row>
    <row r="14" spans="1:8" x14ac:dyDescent="0.25">
      <c r="A14" s="39" t="s">
        <v>60</v>
      </c>
      <c r="B14" s="43">
        <v>884</v>
      </c>
      <c r="C14" s="43">
        <v>906</v>
      </c>
    </row>
    <row r="15" spans="1:8" x14ac:dyDescent="0.25">
      <c r="A15" s="11" t="s">
        <v>61</v>
      </c>
      <c r="B15" s="44">
        <f>+SUM(B12:B14)</f>
        <v>2772</v>
      </c>
      <c r="C15" s="44">
        <f t="shared" ref="C15" si="0">+SUM(C12:C14)</f>
        <v>5258</v>
      </c>
    </row>
    <row r="16" spans="1:8" x14ac:dyDescent="0.25">
      <c r="A16" s="11" t="s">
        <v>62</v>
      </c>
      <c r="B16" s="44">
        <f>+B10+B15</f>
        <v>56832</v>
      </c>
      <c r="C16" s="44">
        <f>+C10+C15</f>
        <v>46018</v>
      </c>
    </row>
    <row r="17" spans="1:3" ht="6.6" customHeight="1" x14ac:dyDescent="0.25">
      <c r="A17" s="45"/>
      <c r="B17" s="46"/>
      <c r="C17" s="46"/>
    </row>
    <row r="18" spans="1:3" ht="47.4" customHeight="1" x14ac:dyDescent="0.25">
      <c r="A18" s="102" t="s">
        <v>410</v>
      </c>
      <c r="B18" s="102"/>
      <c r="C18" s="102"/>
    </row>
    <row r="42" ht="2.25" customHeight="1" x14ac:dyDescent="0.25"/>
  </sheetData>
  <mergeCells count="1">
    <mergeCell ref="A18:C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5028-2572-4908-A450-06B79F96E2DF}">
  <sheetPr codeName="Sheet9"/>
  <dimension ref="A1:E42"/>
  <sheetViews>
    <sheetView topLeftCell="A2" workbookViewId="0">
      <selection activeCell="H12" sqref="H12"/>
    </sheetView>
  </sheetViews>
  <sheetFormatPr defaultColWidth="9.109375" defaultRowHeight="12" x14ac:dyDescent="0.25"/>
  <cols>
    <col min="1" max="1" width="36.44140625" style="50" customWidth="1"/>
    <col min="2" max="3" width="10.88671875" style="50" customWidth="1"/>
    <col min="4" max="4" width="9.109375" style="50" bestFit="1" customWidth="1"/>
    <col min="5" max="5" width="8.44140625" style="50" customWidth="1"/>
    <col min="6" max="16384" width="9.109375" style="50"/>
  </cols>
  <sheetData>
    <row r="1" spans="1:5" ht="6.75" hidden="1" customHeight="1" x14ac:dyDescent="0.25"/>
    <row r="2" spans="1:5" x14ac:dyDescent="0.25">
      <c r="A2" s="103" t="s">
        <v>144</v>
      </c>
      <c r="B2" s="104">
        <v>2023</v>
      </c>
      <c r="C2" s="104">
        <v>2024</v>
      </c>
      <c r="D2" s="104">
        <v>2025</v>
      </c>
    </row>
    <row r="3" spans="1:5" s="47" customFormat="1" ht="13.2" x14ac:dyDescent="0.25">
      <c r="A3" s="164"/>
      <c r="B3" s="164"/>
      <c r="C3" s="164"/>
      <c r="D3" s="164"/>
      <c r="E3" s="50"/>
    </row>
    <row r="4" spans="1:5" x14ac:dyDescent="0.25">
      <c r="A4" s="106" t="s">
        <v>145</v>
      </c>
      <c r="B4" s="184">
        <v>39480.840090999991</v>
      </c>
      <c r="C4" s="184">
        <v>23145.612692556369</v>
      </c>
      <c r="D4" s="184">
        <v>23479.013395966806</v>
      </c>
    </row>
    <row r="5" spans="1:5" x14ac:dyDescent="0.25">
      <c r="A5" s="106" t="s">
        <v>146</v>
      </c>
      <c r="B5" s="184">
        <v>9861.4751499999984</v>
      </c>
      <c r="C5" s="184">
        <v>14402.625178</v>
      </c>
      <c r="D5" s="184">
        <v>15274.382277927549</v>
      </c>
    </row>
    <row r="6" spans="1:5" x14ac:dyDescent="0.25">
      <c r="A6" s="106" t="s">
        <v>147</v>
      </c>
      <c r="B6" s="184">
        <v>10057.063281824727</v>
      </c>
      <c r="C6" s="184">
        <v>13806.460504710269</v>
      </c>
      <c r="D6" s="184">
        <v>10269</v>
      </c>
    </row>
    <row r="7" spans="1:5" x14ac:dyDescent="0.25">
      <c r="A7" s="106" t="s">
        <v>148</v>
      </c>
      <c r="B7" s="184">
        <v>85676.393335148983</v>
      </c>
      <c r="C7" s="184">
        <v>90075.336245268685</v>
      </c>
      <c r="D7" s="184">
        <v>96007.3</v>
      </c>
    </row>
    <row r="8" spans="1:5" x14ac:dyDescent="0.25">
      <c r="A8" s="4" t="s">
        <v>149</v>
      </c>
      <c r="B8" s="145">
        <f>+SUM(B4:B7)</f>
        <v>145075.77185797371</v>
      </c>
      <c r="C8" s="145">
        <f t="shared" ref="C8:D8" si="0">SUM(C4:C7)</f>
        <v>141430.03462053533</v>
      </c>
      <c r="D8" s="145">
        <f t="shared" si="0"/>
        <v>145029.69567389437</v>
      </c>
    </row>
    <row r="9" spans="1:5" x14ac:dyDescent="0.25">
      <c r="A9" s="105"/>
      <c r="B9" s="105"/>
      <c r="C9" s="105"/>
      <c r="D9" s="105"/>
    </row>
    <row r="10" spans="1:5" x14ac:dyDescent="0.25">
      <c r="A10" s="103" t="s">
        <v>150</v>
      </c>
      <c r="B10" s="104">
        <v>2023</v>
      </c>
      <c r="C10" s="104">
        <v>2024</v>
      </c>
      <c r="D10" s="104">
        <v>2025</v>
      </c>
    </row>
    <row r="11" spans="1:5" x14ac:dyDescent="0.25">
      <c r="A11" s="164"/>
      <c r="B11" s="164"/>
      <c r="C11" s="164"/>
      <c r="D11" s="164"/>
    </row>
    <row r="12" spans="1:5" x14ac:dyDescent="0.25">
      <c r="A12" s="106" t="s">
        <v>151</v>
      </c>
      <c r="B12" s="184">
        <v>8968.1094047247279</v>
      </c>
      <c r="C12" s="107">
        <v>11223.099608716226</v>
      </c>
      <c r="D12" s="107">
        <v>7575.8603077433418</v>
      </c>
    </row>
    <row r="13" spans="1:5" x14ac:dyDescent="0.25">
      <c r="A13" s="106" t="s">
        <v>152</v>
      </c>
      <c r="B13" s="184">
        <v>1307.7672580000001</v>
      </c>
      <c r="C13" s="107">
        <v>2802.7672579999999</v>
      </c>
      <c r="D13" s="107">
        <v>2912.7672579999999</v>
      </c>
    </row>
    <row r="14" spans="1:5" x14ac:dyDescent="0.25">
      <c r="A14" s="106" t="s">
        <v>153</v>
      </c>
      <c r="B14" s="184">
        <v>7264.3944850999997</v>
      </c>
      <c r="C14" s="107">
        <v>11702.9016426</v>
      </c>
      <c r="D14" s="107">
        <v>12474.665015128792</v>
      </c>
    </row>
    <row r="15" spans="1:5" x14ac:dyDescent="0.25">
      <c r="A15" s="106" t="s">
        <v>16</v>
      </c>
      <c r="B15" s="184">
        <v>635.73068300000011</v>
      </c>
      <c r="C15" s="107">
        <v>650.64861278581634</v>
      </c>
      <c r="D15" s="107">
        <v>761.55874137822013</v>
      </c>
    </row>
    <row r="16" spans="1:5" ht="1.5" customHeight="1" x14ac:dyDescent="0.25">
      <c r="A16" s="106" t="s">
        <v>154</v>
      </c>
      <c r="B16" s="184">
        <v>118971.78111614901</v>
      </c>
      <c r="C16" s="107">
        <v>106655.32629474069</v>
      </c>
      <c r="D16" s="107">
        <v>112937.86718585432</v>
      </c>
    </row>
    <row r="17" spans="1:4" x14ac:dyDescent="0.25">
      <c r="A17" s="106" t="s">
        <v>155</v>
      </c>
      <c r="B17" s="184">
        <v>7927.9889110000004</v>
      </c>
      <c r="C17" s="107">
        <v>8395.2912036925918</v>
      </c>
      <c r="D17" s="107">
        <v>8367.1848217238312</v>
      </c>
    </row>
    <row r="18" spans="1:4" ht="24.75" customHeight="1" x14ac:dyDescent="0.25">
      <c r="A18" s="4" t="s">
        <v>149</v>
      </c>
      <c r="B18" s="145">
        <f>+SUM(B12:B17)</f>
        <v>145075.77185797374</v>
      </c>
      <c r="C18" s="142">
        <f>SUM(C12:C17)</f>
        <v>141430.03462053533</v>
      </c>
      <c r="D18" s="142">
        <f>SUM(D12:D17)</f>
        <v>145029.90332982852</v>
      </c>
    </row>
    <row r="19" spans="1:4" x14ac:dyDescent="0.25">
      <c r="A19" s="4"/>
      <c r="B19" s="156"/>
      <c r="C19" s="156"/>
      <c r="D19" s="156"/>
    </row>
    <row r="20" spans="1:4" x14ac:dyDescent="0.25">
      <c r="A20" s="103" t="s">
        <v>156</v>
      </c>
      <c r="B20" s="104">
        <v>2023</v>
      </c>
      <c r="C20" s="104">
        <v>2024</v>
      </c>
      <c r="D20" s="104">
        <v>2025</v>
      </c>
    </row>
    <row r="21" spans="1:4" x14ac:dyDescent="0.25">
      <c r="A21" s="164"/>
      <c r="B21" s="164"/>
      <c r="C21" s="164"/>
      <c r="D21" s="164"/>
    </row>
    <row r="22" spans="1:4" x14ac:dyDescent="0.25">
      <c r="A22" s="106" t="s">
        <v>157</v>
      </c>
      <c r="B22" s="185">
        <v>333.06669867631751</v>
      </c>
      <c r="C22" s="107">
        <v>463.87683539788651</v>
      </c>
      <c r="D22" s="107">
        <v>480.94739847498147</v>
      </c>
    </row>
    <row r="23" spans="1:4" x14ac:dyDescent="0.25">
      <c r="A23" s="106" t="s">
        <v>158</v>
      </c>
      <c r="B23" s="185">
        <v>21.858215000000001</v>
      </c>
      <c r="C23" s="107">
        <v>20.788326242001688</v>
      </c>
      <c r="D23" s="107">
        <v>22.226347694268867</v>
      </c>
    </row>
    <row r="24" spans="1:4" x14ac:dyDescent="0.25">
      <c r="A24" s="106" t="s">
        <v>159</v>
      </c>
      <c r="B24" s="185">
        <v>612.84239700000001</v>
      </c>
      <c r="C24" s="107">
        <v>555.29190048303167</v>
      </c>
      <c r="D24" s="107">
        <v>593.7039234553979</v>
      </c>
    </row>
    <row r="25" spans="1:4" x14ac:dyDescent="0.25">
      <c r="A25" s="106" t="s">
        <v>160</v>
      </c>
      <c r="B25" s="185">
        <v>612.2076398602519</v>
      </c>
      <c r="C25" s="107">
        <v>614.53023714841072</v>
      </c>
      <c r="D25" s="107">
        <v>652.87504928530575</v>
      </c>
    </row>
    <row r="26" spans="1:4" x14ac:dyDescent="0.25">
      <c r="A26" s="106" t="s">
        <v>161</v>
      </c>
      <c r="B26" s="185">
        <v>76.447541999999999</v>
      </c>
      <c r="C26" s="107">
        <v>111.57782062952413</v>
      </c>
      <c r="D26" s="107">
        <v>119.29615724761568</v>
      </c>
    </row>
    <row r="27" spans="1:4" x14ac:dyDescent="0.25">
      <c r="A27" s="106" t="s">
        <v>162</v>
      </c>
      <c r="B27" s="185">
        <v>26170.037031500407</v>
      </c>
      <c r="C27" s="107">
        <v>26943.88831679631</v>
      </c>
      <c r="D27" s="107">
        <v>28527.954622140933</v>
      </c>
    </row>
    <row r="28" spans="1:4" x14ac:dyDescent="0.25">
      <c r="A28" s="106" t="s">
        <v>163</v>
      </c>
      <c r="B28" s="185">
        <v>19952.074710024095</v>
      </c>
      <c r="C28" s="107">
        <v>6341.7684567056303</v>
      </c>
      <c r="D28" s="107">
        <v>6035.7862791151238</v>
      </c>
    </row>
    <row r="29" spans="1:4" x14ac:dyDescent="0.25">
      <c r="A29" s="106" t="s">
        <v>164</v>
      </c>
      <c r="B29" s="185">
        <v>5499.1571982184796</v>
      </c>
      <c r="C29" s="107">
        <v>5820.6693791470998</v>
      </c>
      <c r="D29" s="107">
        <v>6219.4199874186188</v>
      </c>
    </row>
    <row r="30" spans="1:4" x14ac:dyDescent="0.25">
      <c r="A30" s="106" t="s">
        <v>165</v>
      </c>
      <c r="B30" s="185">
        <v>549.31681459982303</v>
      </c>
      <c r="C30" s="107">
        <v>488.11720566690536</v>
      </c>
      <c r="D30" s="107">
        <v>521.88245472055564</v>
      </c>
    </row>
    <row r="31" spans="1:4" x14ac:dyDescent="0.25">
      <c r="A31" s="106" t="s">
        <v>166</v>
      </c>
      <c r="B31" s="185">
        <v>1013.240716731561</v>
      </c>
      <c r="C31" s="107">
        <v>1337.0382853746992</v>
      </c>
      <c r="D31" s="107">
        <v>1429.5272002824638</v>
      </c>
    </row>
    <row r="32" spans="1:4" x14ac:dyDescent="0.25">
      <c r="A32" s="106" t="s">
        <v>167</v>
      </c>
      <c r="B32" s="185">
        <v>82.848847000000006</v>
      </c>
      <c r="C32" s="107">
        <v>73.19436155029814</v>
      </c>
      <c r="D32" s="107">
        <v>78.25754272559</v>
      </c>
    </row>
    <row r="33" spans="1:4" x14ac:dyDescent="0.25">
      <c r="A33" s="106" t="s">
        <v>168</v>
      </c>
      <c r="B33" s="185">
        <v>810.28076899999996</v>
      </c>
      <c r="C33" s="107">
        <v>833.01483425100787</v>
      </c>
      <c r="D33" s="107">
        <v>890.63819400420721</v>
      </c>
    </row>
    <row r="34" spans="1:4" x14ac:dyDescent="0.25">
      <c r="A34" s="106" t="s">
        <v>169</v>
      </c>
      <c r="B34" s="185">
        <v>52862.027895569838</v>
      </c>
      <c r="C34" s="107">
        <v>56053.263876925601</v>
      </c>
      <c r="D34" s="107">
        <v>59888.333091572887</v>
      </c>
    </row>
    <row r="35" spans="1:4" x14ac:dyDescent="0.25">
      <c r="A35" s="106" t="s">
        <v>411</v>
      </c>
      <c r="B35" s="185">
        <v>1089.5195278389472</v>
      </c>
      <c r="C35" s="107">
        <v>852.64203227371411</v>
      </c>
      <c r="D35" s="107">
        <v>368.25279150366703</v>
      </c>
    </row>
    <row r="36" spans="1:4" x14ac:dyDescent="0.25">
      <c r="A36" s="106" t="s">
        <v>412</v>
      </c>
      <c r="B36" s="185">
        <v>20610.348112505104</v>
      </c>
      <c r="C36" s="107">
        <v>20375.676295621946</v>
      </c>
      <c r="D36" s="107">
        <v>17679.30365073822</v>
      </c>
    </row>
    <row r="37" spans="1:4" x14ac:dyDescent="0.25">
      <c r="A37" s="106" t="s">
        <v>170</v>
      </c>
      <c r="B37" s="185">
        <v>6764.0225924488805</v>
      </c>
      <c r="C37" s="107">
        <v>9602.0712783212621</v>
      </c>
      <c r="D37" s="107">
        <v>10157.116361521134</v>
      </c>
    </row>
    <row r="38" spans="1:4" x14ac:dyDescent="0.25">
      <c r="A38" s="106" t="s">
        <v>171</v>
      </c>
      <c r="B38" s="185">
        <v>8016.4751499999993</v>
      </c>
      <c r="C38" s="107">
        <v>10942.625178</v>
      </c>
      <c r="D38" s="107">
        <v>11364.382277927549</v>
      </c>
    </row>
    <row r="39" spans="1:4" x14ac:dyDescent="0.25">
      <c r="A39" s="4" t="s">
        <v>149</v>
      </c>
      <c r="B39" s="186">
        <f>+SUM(B22:B38)</f>
        <v>145075.77185797371</v>
      </c>
      <c r="C39" s="142">
        <f>SUM(C22:C38)</f>
        <v>141430.0346205353</v>
      </c>
      <c r="D39" s="142">
        <f>SUM(D22:D38)</f>
        <v>145029.90332982849</v>
      </c>
    </row>
    <row r="40" spans="1:4" x14ac:dyDescent="0.25">
      <c r="A40" s="4"/>
      <c r="B40" s="156"/>
      <c r="C40" s="156"/>
      <c r="D40" s="156"/>
    </row>
    <row r="41" spans="1:4" x14ac:dyDescent="0.25">
      <c r="A41" s="4" t="s">
        <v>172</v>
      </c>
      <c r="B41" s="187">
        <v>3.3904169520640647E-2</v>
      </c>
      <c r="C41" s="187">
        <v>3.0930205443289525E-2</v>
      </c>
      <c r="D41" s="187">
        <v>2.965925852823471E-2</v>
      </c>
    </row>
    <row r="42" spans="1:4" x14ac:dyDescent="0.25">
      <c r="A42" s="115"/>
      <c r="B42" s="115"/>
      <c r="C42" s="115"/>
      <c r="D42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Töfluyfirlt</vt:lpstr>
      <vt:lpstr>2-1</vt:lpstr>
      <vt:lpstr>3-1</vt:lpstr>
      <vt:lpstr>3-2</vt:lpstr>
      <vt:lpstr>3-3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6-1</vt:lpstr>
      <vt:lpstr>6-2</vt:lpstr>
      <vt:lpstr>6-3</vt:lpstr>
      <vt:lpstr>6-4</vt:lpstr>
      <vt:lpstr>6-5</vt:lpstr>
      <vt:lpstr>6-6</vt:lpstr>
      <vt:lpstr>7-1</vt:lpstr>
      <vt:lpstr>7-2</vt:lpstr>
      <vt:lpstr>8-1</vt:lpstr>
      <vt:lpstr>8-2</vt:lpstr>
      <vt:lpstr>9-1</vt:lpstr>
      <vt:lpstr>9-2</vt:lpstr>
      <vt:lpstr>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Elmar Björnsson</dc:creator>
  <cp:lastModifiedBy>Hrefna Rós Matthíasdóttir</cp:lastModifiedBy>
  <dcterms:created xsi:type="dcterms:W3CDTF">2023-09-03T11:25:15Z</dcterms:created>
  <dcterms:modified xsi:type="dcterms:W3CDTF">2024-09-18T12:22:33Z</dcterms:modified>
</cp:coreProperties>
</file>