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.Lenovo-THINK\Dropbox\Allir\Elva Ósk\Prófnefnd viðurkenndra bókara\Sýnispróf 2016\Lokaeintök\"/>
    </mc:Choice>
  </mc:AlternateContent>
  <bookViews>
    <workbookView xWindow="0" yWindow="0" windowWidth="28800" windowHeight="12210" firstSheet="7" activeTab="15"/>
  </bookViews>
  <sheets>
    <sheet name="Yfirlitsblað" sheetId="21" r:id="rId1"/>
    <sheet name="Verkefni 1" sheetId="2" r:id="rId2"/>
    <sheet name="Verkefni 2" sheetId="3" r:id="rId3"/>
    <sheet name="Verkefni 3" sheetId="5" r:id="rId4"/>
    <sheet name="Verkefni 4" sheetId="6" r:id="rId5"/>
    <sheet name="Verkefni 5" sheetId="7" r:id="rId6"/>
    <sheet name="Verkefni 6" sheetId="19" r:id="rId7"/>
    <sheet name="Verkefni 7" sheetId="22" r:id="rId8"/>
    <sheet name="Verkefni 8 a" sheetId="8" r:id="rId9"/>
    <sheet name="Verkefni 8 b" sheetId="9" r:id="rId10"/>
    <sheet name="Verkefni 8 c" sheetId="10" r:id="rId11"/>
    <sheet name="Verkefni 8 d" sheetId="12" r:id="rId12"/>
    <sheet name="Ársreikningur 9" sheetId="15" r:id="rId13"/>
    <sheet name="Aðalbók 9" sheetId="16" r:id="rId14"/>
    <sheet name="Fyrningaskrá 9" sheetId="17" r:id="rId15"/>
    <sheet name="Útreikningar 9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_" localSheetId="2">'[1]1994-skatt'!#REF!</definedName>
    <definedName name="_1_" localSheetId="3">'[1]1994-skatt'!#REF!</definedName>
    <definedName name="_1_" localSheetId="4">'[1]1994-skatt'!#REF!</definedName>
    <definedName name="_1_" localSheetId="5">'[1]1994-skatt'!#REF!</definedName>
    <definedName name="_1_">'[1]1994-skatt'!#REF!</definedName>
    <definedName name="_2HLUTF" localSheetId="2">'[1]1994-skatt'!#REF!</definedName>
    <definedName name="_2HLUTF" localSheetId="3">'[1]1994-skatt'!#REF!</definedName>
    <definedName name="_2HLUTF" localSheetId="5">'[1]1994-skatt'!#REF!</definedName>
    <definedName name="_2HLUTF">'[1]1994-skatt'!#REF!</definedName>
    <definedName name="_3BYGGINGARVÍSIT" localSheetId="2">'[1]1994-skatt'!#REF!</definedName>
    <definedName name="_3BYGGINGARVÍSIT" localSheetId="3">'[1]1994-skatt'!#REF!</definedName>
    <definedName name="_3BYGGINGARVÍSIT" localSheetId="5">'[1]1994-skatt'!#REF!</definedName>
    <definedName name="_3BYGGINGARVÍSIT">'[1]1994-skatt'!#REF!</definedName>
    <definedName name="_xlnm._FilterDatabase" localSheetId="14" hidden="1">'Fyrningaskrá 9'!$A$17:$AB$59</definedName>
    <definedName name="_Sort" localSheetId="12" hidden="1">'Ársreikningur 9'!$31:$2761</definedName>
    <definedName name="´slkdfa">#REF!</definedName>
    <definedName name="a´sfkdl">#REF!</definedName>
    <definedName name="adflpl">#REF!</definedName>
    <definedName name="Adili" localSheetId="2">#REF!</definedName>
    <definedName name="Adili" localSheetId="3">#REF!</definedName>
    <definedName name="Adili" localSheetId="4">#REF!</definedName>
    <definedName name="Adili" localSheetId="5">#REF!</definedName>
    <definedName name="Adili">#REF!</definedName>
    <definedName name="adsfasfdaf">#REF!</definedName>
    <definedName name="ar_1">[2]Dagsetning!$B$12</definedName>
    <definedName name="ar0">'[3]Dagsetning lán'!$B$8</definedName>
    <definedName name="AS2DocOpenMode" hidden="1">"AS2DocumentEdit"</definedName>
    <definedName name="AS2HasNoAutoHeaderFooter" localSheetId="12" hidden="1">" "</definedName>
    <definedName name="AS2HasNoAutoHeaderFooter">"OFF"</definedName>
    <definedName name="AS2NamedRange" hidden="1">4</definedName>
    <definedName name="asdfa23">#REF!</definedName>
    <definedName name="asdfafasf">#REF!</definedName>
    <definedName name="ATS" localSheetId="2">#REF!</definedName>
    <definedName name="ATS" localSheetId="3">#REF!</definedName>
    <definedName name="ATS" localSheetId="4">#REF!</definedName>
    <definedName name="ATS" localSheetId="5">#REF!</definedName>
    <definedName name="ATS">#REF!</definedName>
    <definedName name="awgbht">#REF!</definedName>
    <definedName name="BEF" localSheetId="2">#REF!</definedName>
    <definedName name="BEF" localSheetId="3">#REF!</definedName>
    <definedName name="BEF" localSheetId="4">#REF!</definedName>
    <definedName name="BEF" localSheetId="5">#REF!</definedName>
    <definedName name="BEF">#REF!</definedName>
    <definedName name="BVT" localSheetId="2">'[4]1994-skatt'!#REF!</definedName>
    <definedName name="BVT" localSheetId="3">'[4]1994-skatt'!#REF!</definedName>
    <definedName name="BVT" localSheetId="4">'[4]1994-skatt'!#REF!</definedName>
    <definedName name="BVT" localSheetId="5">'[4]1994-skatt'!#REF!</definedName>
    <definedName name="BVT">'[4]1994-skatt'!#REF!</definedName>
    <definedName name="BYGGINGARVÍSITALA" localSheetId="2">'[4]1994-skatt'!#REF!</definedName>
    <definedName name="BYGGINGARVÍSITALA" localSheetId="3">'[4]1994-skatt'!#REF!</definedName>
    <definedName name="BYGGINGARVÍSITALA" localSheetId="4">'[4]1994-skatt'!#REF!</definedName>
    <definedName name="BYGGINGARVÍSITALA" localSheetId="5">'[4]1994-skatt'!#REF!</definedName>
    <definedName name="BYGGINGARVÍSITALA">'[4]1994-skatt'!#REF!</definedName>
    <definedName name="CAD" localSheetId="2">#REF!</definedName>
    <definedName name="CAD" localSheetId="3">#REF!</definedName>
    <definedName name="CAD" localSheetId="4">#REF!</definedName>
    <definedName name="CAD" localSheetId="5">#REF!</definedName>
    <definedName name="CAD">#REF!</definedName>
    <definedName name="CHF" localSheetId="2">#REF!</definedName>
    <definedName name="CHF" localSheetId="3">#REF!</definedName>
    <definedName name="CHF" localSheetId="4">#REF!</definedName>
    <definedName name="CHF" localSheetId="5">#REF!</definedName>
    <definedName name="CHF">#REF!</definedName>
    <definedName name="DAGS">[5]GRUNNUR!$E$5</definedName>
    <definedName name="DagsA" localSheetId="2">#REF!</definedName>
    <definedName name="DagsA" localSheetId="3">#REF!</definedName>
    <definedName name="DagsA" localSheetId="4">#REF!</definedName>
    <definedName name="DagsA" localSheetId="5">#REF!</definedName>
    <definedName name="DagsA">#REF!</definedName>
    <definedName name="date" localSheetId="2">#REF!</definedName>
    <definedName name="date" localSheetId="3">#REF!</definedName>
    <definedName name="date" localSheetId="4">#REF!</definedName>
    <definedName name="date" localSheetId="5">#REF!</definedName>
    <definedName name="date">#REF!</definedName>
    <definedName name="DEM" localSheetId="2">#REF!</definedName>
    <definedName name="DEM" localSheetId="3">#REF!</definedName>
    <definedName name="DEM" localSheetId="4">#REF!</definedName>
    <definedName name="DEM" localSheetId="5">#REF!</definedName>
    <definedName name="DEM">#REF!</definedName>
    <definedName name="DKK" localSheetId="2">#REF!</definedName>
    <definedName name="DKK" localSheetId="3">#REF!</definedName>
    <definedName name="DKK" localSheetId="4">#REF!</definedName>
    <definedName name="DKK" localSheetId="5">#REF!</definedName>
    <definedName name="DKK">#REF!</definedName>
    <definedName name="ESP" localSheetId="2">#REF!</definedName>
    <definedName name="ESP" localSheetId="3">#REF!</definedName>
    <definedName name="ESP" localSheetId="4">#REF!</definedName>
    <definedName name="ESP" localSheetId="5">#REF!</definedName>
    <definedName name="ESP">#REF!</definedName>
    <definedName name="FIM" localSheetId="2">#REF!</definedName>
    <definedName name="FIM" localSheetId="3">#REF!</definedName>
    <definedName name="FIM" localSheetId="4">#REF!</definedName>
    <definedName name="FIM" localSheetId="5">#REF!</definedName>
    <definedName name="FIM">#REF!</definedName>
    <definedName name="FRF" localSheetId="2">#REF!</definedName>
    <definedName name="FRF" localSheetId="3">#REF!</definedName>
    <definedName name="FRF" localSheetId="4">#REF!</definedName>
    <definedName name="FRF" localSheetId="5">#REF!</definedName>
    <definedName name="FRF">#REF!</definedName>
    <definedName name="fsfa">[6]REKEFN1997!#REF!</definedName>
    <definedName name="fyrn" localSheetId="2">[6]REKEFN1997!#REF!</definedName>
    <definedName name="fyrn" localSheetId="3">[6]REKEFN1997!#REF!</definedName>
    <definedName name="fyrn" localSheetId="4">[6]REKEFN1997!#REF!</definedName>
    <definedName name="fyrn" localSheetId="5">[6]REKEFN1997!#REF!</definedName>
    <definedName name="fyrn">[6]REKEFN1997!#REF!</definedName>
    <definedName name="GBP" localSheetId="2">#REF!</definedName>
    <definedName name="GBP" localSheetId="3">#REF!</definedName>
    <definedName name="GBP" localSheetId="4">#REF!</definedName>
    <definedName name="GBP" localSheetId="5">#REF!</definedName>
    <definedName name="GBP">#REF!</definedName>
    <definedName name="hagn" localSheetId="12">'Ársreikningur 9'!$D$24</definedName>
    <definedName name="hagn" localSheetId="2">[6]REKEFN1997!#REF!</definedName>
    <definedName name="hagn" localSheetId="3">[6]REKEFN1997!#REF!</definedName>
    <definedName name="hagn" localSheetId="4">[6]REKEFN1997!#REF!</definedName>
    <definedName name="hagn" localSheetId="5">[6]REKEFN1997!#REF!</definedName>
    <definedName name="hagn">[6]REKEFN1997!#REF!</definedName>
    <definedName name="hagn1" localSheetId="12">'Ársreikningur 9'!#REF!</definedName>
    <definedName name="hagn1" localSheetId="2">#REF!</definedName>
    <definedName name="hagn1" localSheetId="3">#REF!</definedName>
    <definedName name="hagn1" localSheetId="4">#REF!</definedName>
    <definedName name="hagn1" localSheetId="5">#REF!</definedName>
    <definedName name="hagn1">#REF!</definedName>
    <definedName name="Heimili" localSheetId="2">IF(ISBLANK(#REF!),"",#REF!)</definedName>
    <definedName name="Heimili" localSheetId="3">IF(ISBLANK(#REF!),"",#REF!)</definedName>
    <definedName name="Heimili" localSheetId="4">IF(ISBLANK(#REF!),"",#REF!)</definedName>
    <definedName name="Heimili" localSheetId="5">IF(ISBLANK(#REF!),"",#REF!)</definedName>
    <definedName name="Heimili">IF(ISBLANK(#REF!),"",#REF!)</definedName>
    <definedName name="HLUTFOLL" localSheetId="2">[7]Fyrnsk.!#REF!</definedName>
    <definedName name="HLUTFOLL" localSheetId="3">[7]Fyrnsk.!#REF!</definedName>
    <definedName name="HLUTFOLL" localSheetId="4">[7]Fyrnsk.!#REF!</definedName>
    <definedName name="HLUTFOLL" localSheetId="5">[7]Fyrnsk.!#REF!</definedName>
    <definedName name="HLUTFOLL">[7]Fyrnsk.!#REF!</definedName>
    <definedName name="IEP" localSheetId="2">#REF!</definedName>
    <definedName name="IEP" localSheetId="3">#REF!</definedName>
    <definedName name="IEP" localSheetId="4">#REF!</definedName>
    <definedName name="IEP" localSheetId="5">#REF!</definedName>
    <definedName name="IEP">#REF!</definedName>
    <definedName name="ITL" localSheetId="2">#REF!</definedName>
    <definedName name="ITL" localSheetId="3">#REF!</definedName>
    <definedName name="ITL" localSheetId="4">#REF!</definedName>
    <definedName name="ITL" localSheetId="5">#REF!</definedName>
    <definedName name="ITL">#REF!</definedName>
    <definedName name="JPY" localSheetId="2">#REF!</definedName>
    <definedName name="JPY" localSheetId="3">#REF!</definedName>
    <definedName name="JPY" localSheetId="4">#REF!</definedName>
    <definedName name="JPY" localSheetId="5">#REF!</definedName>
    <definedName name="JPY">#REF!</definedName>
    <definedName name="Kaupdagur" localSheetId="2">#REF!</definedName>
    <definedName name="Kaupdagur" localSheetId="3">#REF!</definedName>
    <definedName name="Kaupdagur" localSheetId="4">#REF!</definedName>
    <definedName name="Kaupdagur" localSheetId="5">#REF!</definedName>
    <definedName name="Kaupdagur">#REF!</definedName>
    <definedName name="Kennitala" localSheetId="2">IF(AND('Verkefni 2'!TegFram&lt;4,'Verkefni 2'!Adili=2),'Verkefni 2'!Kennitala2,'Verkefni 2'!Kennitala1)</definedName>
    <definedName name="Kennitala" localSheetId="3">IF(AND('Verkefni 3'!TegFram&lt;4,'Verkefni 3'!Adili=2),'Verkefni 3'!Kennitala2,'Verkefni 3'!Kennitala1)</definedName>
    <definedName name="Kennitala" localSheetId="4">IF(AND('Verkefni 4'!TegFram&lt;4,'Verkefni 4'!Adili=2),'Verkefni 4'!Kennitala2,'Verkefni 4'!Kennitala1)</definedName>
    <definedName name="Kennitala" localSheetId="5">IF(AND('Verkefni 5'!TegFram&lt;4,'Verkefni 5'!Adili=2),'Verkefni 5'!Kennitala2,'Verkefni 5'!Kennitala1)</definedName>
    <definedName name="Kennitala">IF(AND([0]!TegFram&lt;4,[0]!Adili=2),[0]!Kennitala2,[0]!Kennitala1)</definedName>
    <definedName name="Kennitala1" localSheetId="2">IF(ISBLANK(#REF!)=TRUE,"",#REF!)</definedName>
    <definedName name="Kennitala1" localSheetId="3">IF(ISBLANK(#REF!)=TRUE,"",#REF!)</definedName>
    <definedName name="Kennitala1" localSheetId="4">IF(ISBLANK(#REF!)=TRUE,"",#REF!)</definedName>
    <definedName name="Kennitala1" localSheetId="5">IF(ISBLANK(#REF!)=TRUE,"",#REF!)</definedName>
    <definedName name="Kennitala1">IF(ISBLANK(#REF!)=TRUE,"",#REF!)</definedName>
    <definedName name="Kennitala2" localSheetId="2">IF(ISBLANK(#REF!)=TRUE,"",#REF!)</definedName>
    <definedName name="Kennitala2" localSheetId="3">IF(ISBLANK(#REF!)=TRUE,"",#REF!)</definedName>
    <definedName name="Kennitala2" localSheetId="4">IF(ISBLANK(#REF!)=TRUE,"",#REF!)</definedName>
    <definedName name="Kennitala2" localSheetId="5">IF(ISBLANK(#REF!)=TRUE,"",#REF!)</definedName>
    <definedName name="Kennitala2">IF(ISBLANK(#REF!)=TRUE,"",#REF!)</definedName>
    <definedName name="kljsaðoifj" localSheetId="3">#REF!</definedName>
    <definedName name="kljsaðoifj">#REF!</definedName>
    <definedName name="ldags">'[3]Dagsetning lán'!$B$10</definedName>
    <definedName name="LVT" localSheetId="2">#REF!</definedName>
    <definedName name="LVT" localSheetId="3">#REF!</definedName>
    <definedName name="LVT" localSheetId="4">#REF!</definedName>
    <definedName name="LVT" localSheetId="5">#REF!</definedName>
    <definedName name="LVT">#REF!</definedName>
    <definedName name="MAN" localSheetId="14">'Fyrningaskrá 9'!$B$6</definedName>
    <definedName name="MAN" localSheetId="2">#REF!</definedName>
    <definedName name="MAN" localSheetId="3">#REF!</definedName>
    <definedName name="MAN" localSheetId="4">#REF!</definedName>
    <definedName name="MAN" localSheetId="5">#REF!</definedName>
    <definedName name="MAN">#REF!</definedName>
    <definedName name="mane" localSheetId="2">#REF!</definedName>
    <definedName name="mane" localSheetId="3">#REF!</definedName>
    <definedName name="mane" localSheetId="4">#REF!</definedName>
    <definedName name="mane" localSheetId="5">#REF!</definedName>
    <definedName name="mane">#REF!</definedName>
    <definedName name="NAFN">[5]GRUNNUR!$C$3</definedName>
    <definedName name="Nafn1" localSheetId="2">IF(ISBLANK(#REF!)=TRUE,"",#REF!)</definedName>
    <definedName name="Nafn1" localSheetId="3">IF(ISBLANK(#REF!)=TRUE,"",#REF!)</definedName>
    <definedName name="Nafn1" localSheetId="4">IF(ISBLANK(#REF!)=TRUE,"",#REF!)</definedName>
    <definedName name="Nafn1" localSheetId="5">IF(ISBLANK(#REF!)=TRUE,"",#REF!)</definedName>
    <definedName name="Nafn1">IF(ISBLANK(#REF!)=TRUE,"",#REF!)</definedName>
    <definedName name="Nafn2" localSheetId="2">IF(ISBLANK(#REF!)=TRUE,"",#REF!)</definedName>
    <definedName name="Nafn2" localSheetId="3">IF(ISBLANK(#REF!)=TRUE,"",#REF!)</definedName>
    <definedName name="Nafn2" localSheetId="4">IF(ISBLANK(#REF!)=TRUE,"",#REF!)</definedName>
    <definedName name="Nafn2" localSheetId="5">IF(ISBLANK(#REF!)=TRUE,"",#REF!)</definedName>
    <definedName name="Nafn2">IF(ISBLANK(#REF!)=TRUE,"",#REF!)</definedName>
    <definedName name="NLG" localSheetId="2">#REF!</definedName>
    <definedName name="NLG" localSheetId="3">#REF!</definedName>
    <definedName name="NLG" localSheetId="4">#REF!</definedName>
    <definedName name="NLG" localSheetId="5">#REF!</definedName>
    <definedName name="NLG">#REF!</definedName>
    <definedName name="NOK" localSheetId="2">#REF!</definedName>
    <definedName name="NOK" localSheetId="3">#REF!</definedName>
    <definedName name="NOK" localSheetId="4">#REF!</definedName>
    <definedName name="NOK" localSheetId="5">#REF!</definedName>
    <definedName name="NOK">#REF!</definedName>
    <definedName name="NPER" localSheetId="2">#REF!</definedName>
    <definedName name="NPER" localSheetId="3">#REF!</definedName>
    <definedName name="NPER" localSheetId="4">#REF!</definedName>
    <definedName name="NPER" localSheetId="5">#REF!</definedName>
    <definedName name="NPER">#REF!</definedName>
    <definedName name="NVT" localSheetId="2">#REF!</definedName>
    <definedName name="NVT" localSheetId="3">#REF!</definedName>
    <definedName name="NVT" localSheetId="4">#REF!</definedName>
    <definedName name="NVT" localSheetId="5">#REF!</definedName>
    <definedName name="NVT">#REF!</definedName>
    <definedName name="PR" localSheetId="2">#REF!</definedName>
    <definedName name="PR" localSheetId="3">#REF!</definedName>
    <definedName name="PR" localSheetId="4">#REF!</definedName>
    <definedName name="PR" localSheetId="5">#REF!</definedName>
    <definedName name="PR">#REF!</definedName>
    <definedName name="_xlnm.Print_Area" localSheetId="12">'Ársreikningur 9'!$A$1:$E$83</definedName>
    <definedName name="_xlnm.Print_Area" localSheetId="14">'Fyrningaskrá 9'!$A$3:$T$59</definedName>
    <definedName name="_xlnm.Print_Titles" localSheetId="13">'Aðalbók 9'!$A:$B,'Aðalbók 9'!$1:$3</definedName>
    <definedName name="_xlnm.Print_Titles" localSheetId="14">'Fyrningaskrá 9'!$7:$8</definedName>
    <definedName name="PTE" localSheetId="2">#REF!</definedName>
    <definedName name="PTE" localSheetId="3">#REF!</definedName>
    <definedName name="PTE" localSheetId="4">#REF!</definedName>
    <definedName name="PTE" localSheetId="5">#REF!</definedName>
    <definedName name="PTE">#REF!</definedName>
    <definedName name="read">#REF!</definedName>
    <definedName name="Reitur_A01" localSheetId="4">#REF!</definedName>
    <definedName name="Reitur_A01" localSheetId="5">#REF!</definedName>
    <definedName name="Reitur_A01">'[8]Verkefni 4 a'!$C$19</definedName>
    <definedName name="Reitur_A02" localSheetId="4">#REF!</definedName>
    <definedName name="Reitur_A02" localSheetId="5">#REF!</definedName>
    <definedName name="Reitur_A02">'[8]Verkefni 4 a'!$C$23</definedName>
    <definedName name="Reitur_A03" localSheetId="4">#REF!</definedName>
    <definedName name="Reitur_A03" localSheetId="5">#REF!</definedName>
    <definedName name="Reitur_A03">'[8]Verkefni 4 a'!$C$27</definedName>
    <definedName name="Reitur_A04" localSheetId="4">#REF!</definedName>
    <definedName name="Reitur_A04" localSheetId="5">#REF!</definedName>
    <definedName name="Reitur_A04">'[8]Verkefni 4 a'!$C$31</definedName>
    <definedName name="Reitur_A05" localSheetId="4">#REF!</definedName>
    <definedName name="Reitur_A05" localSheetId="5">#REF!</definedName>
    <definedName name="Reitur_A05">'[8]Verkefni 4 a'!$C$35</definedName>
    <definedName name="Reitur_A06" localSheetId="4">#REF!</definedName>
    <definedName name="Reitur_A06" localSheetId="5">#REF!</definedName>
    <definedName name="Reitur_A06">'[8]Verkefni 4 a'!$C$39</definedName>
    <definedName name="Reitur_AA1" localSheetId="5">#REF!</definedName>
    <definedName name="Reitur_AA1">#REF!</definedName>
    <definedName name="rekstur">[9]Dagsetning!$B$19</definedName>
    <definedName name="rekstur_1">[9]Dagsetning!$B$20</definedName>
    <definedName name="rsd">#REF!</definedName>
    <definedName name="rsk" localSheetId="2">[6]REKEFN1997!#REF!</definedName>
    <definedName name="rsk" localSheetId="3">[6]REKEFN1997!#REF!</definedName>
    <definedName name="rsk" localSheetId="4">[6]REKEFN1997!#REF!</definedName>
    <definedName name="rsk" localSheetId="5">[6]REKEFN1997!#REF!</definedName>
    <definedName name="rsk">[6]REKEFN1997!#REF!</definedName>
    <definedName name="s">#REF!</definedName>
    <definedName name="sd" localSheetId="3">IF(ISBLANK(#REF!)=TRUE,"",#REF!)</definedName>
    <definedName name="sd">IF(ISBLANK(#REF!)=TRUE,"",#REF!)</definedName>
    <definedName name="sdfa">#REF!</definedName>
    <definedName name="sdfsf">#REF!</definedName>
    <definedName name="sdfsfd">#REF!</definedName>
    <definedName name="SEK" localSheetId="2">#REF!</definedName>
    <definedName name="SEK" localSheetId="3">#REF!</definedName>
    <definedName name="SEK" localSheetId="4">#REF!</definedName>
    <definedName name="SEK" localSheetId="5">#REF!</definedName>
    <definedName name="SEK">#REF!</definedName>
    <definedName name="sfadfsaf" localSheetId="3">IF(ISBLANK(#REF!)=TRUE,"",#REF!)</definedName>
    <definedName name="sfadfsaf">IF(ISBLANK(#REF!)=TRUE,"",#REF!)</definedName>
    <definedName name="sfdadsafsa" localSheetId="3">IF(ISBLANK(#REF!)=TRUE,"",#REF!)</definedName>
    <definedName name="sfdadsafsa">IF(ISBLANK(#REF!)=TRUE,"",#REF!)</definedName>
    <definedName name="sfdsdf">#REF!</definedName>
    <definedName name="ssd" localSheetId="3">IF(AND('Verkefni 3'!TegFram&lt;4,'Verkefni 3'!Adili=2),'Verkefni 3'!sfadfsaf,'Verkefni 3'!sd)</definedName>
    <definedName name="ssd">IF(AND('Verkefni 2'!TegFram&lt;4,'Verkefni 2'!Adili=2),[0]!sfadfsaf,[0]!sd)</definedName>
    <definedName name="STU" localSheetId="14">'Fyrningaskrá 9'!#REF!</definedName>
    <definedName name="STU" localSheetId="2">#REF!</definedName>
    <definedName name="STU" localSheetId="3">#REF!</definedName>
    <definedName name="STU" localSheetId="4">#REF!</definedName>
    <definedName name="STU" localSheetId="5">#REF!</definedName>
    <definedName name="STU">#REF!</definedName>
    <definedName name="Stuðull">!$D$3</definedName>
    <definedName name="summa" localSheetId="14">'Fyrningaskrá 9'!#REF!</definedName>
    <definedName name="summa" localSheetId="2">#REF!</definedName>
    <definedName name="summa" localSheetId="3">#REF!</definedName>
    <definedName name="summa" localSheetId="4">#REF!</definedName>
    <definedName name="summa" localSheetId="5">#REF!</definedName>
    <definedName name="summa">#REF!</definedName>
    <definedName name="summa1">#REF!</definedName>
    <definedName name="TegFram" localSheetId="2">#REF!</definedName>
    <definedName name="TegFram" localSheetId="3">#REF!</definedName>
    <definedName name="TegFram" localSheetId="4">#REF!</definedName>
    <definedName name="TegFram" localSheetId="5">#REF!</definedName>
    <definedName name="TegFram">#REF!</definedName>
    <definedName name="TextRefCopy1" localSheetId="2">#REF!</definedName>
    <definedName name="TextRefCopy1" localSheetId="3">#REF!</definedName>
    <definedName name="TextRefCopy1" localSheetId="4">#REF!</definedName>
    <definedName name="TextRefCopy1" localSheetId="5">#REF!</definedName>
    <definedName name="TextRefCopy1">#REF!</definedName>
    <definedName name="TextRefCopy10" localSheetId="2">#REF!</definedName>
    <definedName name="TextRefCopy10" localSheetId="3">#REF!</definedName>
    <definedName name="TextRefCopy10" localSheetId="4">#REF!</definedName>
    <definedName name="TextRefCopy10" localSheetId="5">#REF!</definedName>
    <definedName name="TextRefCopy10">#REF!</definedName>
    <definedName name="TextRefCopy11" localSheetId="2">#REF!</definedName>
    <definedName name="TextRefCopy11" localSheetId="3">#REF!</definedName>
    <definedName name="TextRefCopy11" localSheetId="4">#REF!</definedName>
    <definedName name="TextRefCopy11" localSheetId="5">#REF!</definedName>
    <definedName name="TextRefCopy11">#REF!</definedName>
    <definedName name="TextRefCopy2" localSheetId="2">#REF!</definedName>
    <definedName name="TextRefCopy2" localSheetId="3">#REF!</definedName>
    <definedName name="TextRefCopy2" localSheetId="4">#REF!</definedName>
    <definedName name="TextRefCopy2" localSheetId="5">#REF!</definedName>
    <definedName name="TextRefCopy2">#REF!</definedName>
    <definedName name="TextRefCopy3" localSheetId="2">#REF!</definedName>
    <definedName name="TextRefCopy3" localSheetId="3">#REF!</definedName>
    <definedName name="TextRefCopy3" localSheetId="4">#REF!</definedName>
    <definedName name="TextRefCopy3" localSheetId="5">#REF!</definedName>
    <definedName name="TextRefCopy3">#REF!</definedName>
    <definedName name="TextRefCopy4" localSheetId="2">#REF!</definedName>
    <definedName name="TextRefCopy4" localSheetId="3">#REF!</definedName>
    <definedName name="TextRefCopy4" localSheetId="4">#REF!</definedName>
    <definedName name="TextRefCopy4" localSheetId="5">#REF!</definedName>
    <definedName name="TextRefCopy4">#REF!</definedName>
    <definedName name="TextRefCopy5" localSheetId="2">#REF!</definedName>
    <definedName name="TextRefCopy5" localSheetId="3">#REF!</definedName>
    <definedName name="TextRefCopy5" localSheetId="4">#REF!</definedName>
    <definedName name="TextRefCopy5" localSheetId="5">#REF!</definedName>
    <definedName name="TextRefCopy5">#REF!</definedName>
    <definedName name="TextRefCopy6" localSheetId="2">#REF!</definedName>
    <definedName name="TextRefCopy6" localSheetId="3">#REF!</definedName>
    <definedName name="TextRefCopy6" localSheetId="4">#REF!</definedName>
    <definedName name="TextRefCopy6" localSheetId="5">#REF!</definedName>
    <definedName name="TextRefCopy6">#REF!</definedName>
    <definedName name="TextRefCopy7" localSheetId="2">#REF!</definedName>
    <definedName name="TextRefCopy7" localSheetId="3">#REF!</definedName>
    <definedName name="TextRefCopy7" localSheetId="4">#REF!</definedName>
    <definedName name="TextRefCopy7" localSheetId="5">#REF!</definedName>
    <definedName name="TextRefCopy7">#REF!</definedName>
    <definedName name="TextRefCopy8" localSheetId="2">#REF!</definedName>
    <definedName name="TextRefCopy8" localSheetId="3">#REF!</definedName>
    <definedName name="TextRefCopy8" localSheetId="4">#REF!</definedName>
    <definedName name="TextRefCopy8" localSheetId="5">#REF!</definedName>
    <definedName name="TextRefCopy8">#REF!</definedName>
    <definedName name="TextRefCopy9" localSheetId="2">#REF!</definedName>
    <definedName name="TextRefCopy9" localSheetId="3">#REF!</definedName>
    <definedName name="TextRefCopy9" localSheetId="4">#REF!</definedName>
    <definedName name="TextRefCopy9" localSheetId="5">#REF!</definedName>
    <definedName name="TextRefCopy9">#REF!</definedName>
    <definedName name="TextRefCopyRangeCount" hidden="1">11</definedName>
    <definedName name="udags">'[3]Dagsetning lán'!$B$11</definedName>
    <definedName name="UPPHAF">[5]GRUNNUR!$E$8</definedName>
    <definedName name="USD" localSheetId="2">#REF!</definedName>
    <definedName name="USD" localSheetId="3">#REF!</definedName>
    <definedName name="USD" localSheetId="4">#REF!</definedName>
    <definedName name="USD" localSheetId="5">#REF!</definedName>
    <definedName name="USD">#REF!</definedName>
    <definedName name="vbf" localSheetId="4">[6]REKEFN1997!#REF!</definedName>
    <definedName name="vbf" localSheetId="5">[6]REKEFN1997!#REF!</definedName>
    <definedName name="vbf">[6]REKEFN1997!#REF!</definedName>
    <definedName name="wevf">#REF!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DR">#REF!</definedName>
    <definedName name="XEU" localSheetId="2">#REF!</definedName>
    <definedName name="XEU" localSheetId="3">#REF!</definedName>
    <definedName name="XEU" localSheetId="4">#REF!</definedName>
    <definedName name="XEU" localSheetId="5">#REF!</definedName>
    <definedName name="XEU">#REF!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17" l="1"/>
  <c r="J56" i="17"/>
  <c r="G56" i="17"/>
  <c r="F56" i="17"/>
  <c r="E56" i="17"/>
  <c r="AA54" i="17"/>
  <c r="Z54" i="17"/>
  <c r="AB54" i="17" s="1"/>
  <c r="W54" i="17"/>
  <c r="V54" i="17"/>
  <c r="X54" i="17" s="1"/>
  <c r="R54" i="17"/>
  <c r="O54" i="17"/>
  <c r="AD54" i="17" s="1"/>
  <c r="Q54" i="17" s="1"/>
  <c r="S54" i="17" s="1"/>
  <c r="AA53" i="17"/>
  <c r="AB53" i="17" s="1"/>
  <c r="Z53" i="17"/>
  <c r="W53" i="17"/>
  <c r="W56" i="17" s="1"/>
  <c r="V53" i="17"/>
  <c r="X53" i="17" s="1"/>
  <c r="X56" i="17" s="1"/>
  <c r="R53" i="17"/>
  <c r="R56" i="17" s="1"/>
  <c r="O53" i="17"/>
  <c r="O56" i="17" s="1"/>
  <c r="V49" i="17"/>
  <c r="O49" i="17"/>
  <c r="M49" i="17"/>
  <c r="J49" i="17"/>
  <c r="G49" i="17"/>
  <c r="F49" i="17"/>
  <c r="E49" i="17"/>
  <c r="AB47" i="17"/>
  <c r="AC47" i="17" s="1"/>
  <c r="AA47" i="17"/>
  <c r="Z47" i="17"/>
  <c r="W47" i="17"/>
  <c r="W49" i="17" s="1"/>
  <c r="V47" i="17"/>
  <c r="R47" i="17"/>
  <c r="R49" i="17" s="1"/>
  <c r="O47" i="17"/>
  <c r="AD47" i="17" s="1"/>
  <c r="Q47" i="17" s="1"/>
  <c r="W42" i="17"/>
  <c r="R42" i="17"/>
  <c r="M42" i="17"/>
  <c r="J42" i="17"/>
  <c r="G42" i="17"/>
  <c r="F42" i="17"/>
  <c r="E42" i="17"/>
  <c r="AA40" i="17"/>
  <c r="Z40" i="17"/>
  <c r="AB40" i="17" s="1"/>
  <c r="W40" i="17"/>
  <c r="V40" i="17"/>
  <c r="V42" i="17" s="1"/>
  <c r="R40" i="17"/>
  <c r="O40" i="17"/>
  <c r="AC40" i="17" s="1"/>
  <c r="M36" i="17"/>
  <c r="J36" i="17"/>
  <c r="G36" i="17"/>
  <c r="F36" i="17"/>
  <c r="E36" i="17"/>
  <c r="AB34" i="17"/>
  <c r="AA34" i="17"/>
  <c r="Z34" i="17"/>
  <c r="W34" i="17"/>
  <c r="X34" i="17" s="1"/>
  <c r="V34" i="17"/>
  <c r="R34" i="17"/>
  <c r="O34" i="17"/>
  <c r="AD34" i="17" s="1"/>
  <c r="Q34" i="17" s="1"/>
  <c r="S34" i="17" s="1"/>
  <c r="AA33" i="17"/>
  <c r="Z33" i="17"/>
  <c r="AB33" i="17" s="1"/>
  <c r="AC33" i="17" s="1"/>
  <c r="X33" i="17"/>
  <c r="W33" i="17"/>
  <c r="V33" i="17"/>
  <c r="R33" i="17"/>
  <c r="O33" i="17"/>
  <c r="AD33" i="17" s="1"/>
  <c r="Q33" i="17" s="1"/>
  <c r="S33" i="17" s="1"/>
  <c r="AA32" i="17"/>
  <c r="Z32" i="17"/>
  <c r="AB32" i="17" s="1"/>
  <c r="W32" i="17"/>
  <c r="W36" i="17" s="1"/>
  <c r="V32" i="17"/>
  <c r="X32" i="17" s="1"/>
  <c r="X36" i="17" s="1"/>
  <c r="R32" i="17"/>
  <c r="R36" i="17" s="1"/>
  <c r="O32" i="17"/>
  <c r="AC32" i="17" s="1"/>
  <c r="V28" i="17"/>
  <c r="O28" i="17"/>
  <c r="M28" i="17"/>
  <c r="J28" i="17"/>
  <c r="G28" i="17"/>
  <c r="F28" i="17"/>
  <c r="E28" i="17"/>
  <c r="AB26" i="17"/>
  <c r="AA26" i="17"/>
  <c r="Z26" i="17"/>
  <c r="W26" i="17"/>
  <c r="W28" i="17" s="1"/>
  <c r="V26" i="17"/>
  <c r="R26" i="17"/>
  <c r="R28" i="17" s="1"/>
  <c r="O26" i="17"/>
  <c r="AD26" i="17" s="1"/>
  <c r="Q26" i="17" s="1"/>
  <c r="W21" i="17"/>
  <c r="W59" i="17" s="1"/>
  <c r="R21" i="17"/>
  <c r="R59" i="17" s="1"/>
  <c r="M21" i="17"/>
  <c r="M59" i="17" s="1"/>
  <c r="J21" i="17"/>
  <c r="J59" i="17" s="1"/>
  <c r="G21" i="17"/>
  <c r="G59" i="17" s="1"/>
  <c r="F21" i="17"/>
  <c r="F59" i="17" s="1"/>
  <c r="E21" i="17"/>
  <c r="E59" i="17" s="1"/>
  <c r="AA19" i="17"/>
  <c r="Z19" i="17"/>
  <c r="AB19" i="17" s="1"/>
  <c r="W19" i="17"/>
  <c r="V19" i="17"/>
  <c r="X19" i="17" s="1"/>
  <c r="R19" i="17"/>
  <c r="O19" i="17"/>
  <c r="AC19" i="17" s="1"/>
  <c r="AA18" i="17"/>
  <c r="AB18" i="17" s="1"/>
  <c r="AC18" i="17" s="1"/>
  <c r="Z18" i="17"/>
  <c r="W18" i="17"/>
  <c r="V18" i="17"/>
  <c r="V21" i="17" s="1"/>
  <c r="R18" i="17"/>
  <c r="O18" i="17"/>
  <c r="W14" i="17"/>
  <c r="V14" i="17"/>
  <c r="R14" i="17"/>
  <c r="M14" i="17"/>
  <c r="J14" i="17"/>
  <c r="G14" i="17"/>
  <c r="F14" i="17"/>
  <c r="E14" i="17"/>
  <c r="AA12" i="17"/>
  <c r="Z12" i="17"/>
  <c r="AB12" i="17" s="1"/>
  <c r="AC12" i="17" s="1"/>
  <c r="X12" i="17"/>
  <c r="X14" i="17" s="1"/>
  <c r="W12" i="17"/>
  <c r="V12" i="17"/>
  <c r="R12" i="17"/>
  <c r="O12" i="17"/>
  <c r="O14" i="17" s="1"/>
  <c r="H64" i="16"/>
  <c r="F64" i="16"/>
  <c r="E64" i="16"/>
  <c r="C64" i="16"/>
  <c r="D79" i="15"/>
  <c r="D72" i="15"/>
  <c r="D80" i="15" s="1"/>
  <c r="D81" i="15" s="1"/>
  <c r="D66" i="15"/>
  <c r="D48" i="15"/>
  <c r="D52" i="15" s="1"/>
  <c r="D40" i="15"/>
  <c r="D16" i="15"/>
  <c r="D21" i="15" s="1"/>
  <c r="D24" i="15" s="1"/>
  <c r="C21" i="10"/>
  <c r="C34" i="10" s="1"/>
  <c r="C21" i="9"/>
  <c r="D19" i="7"/>
  <c r="C19" i="7"/>
  <c r="L47" i="6"/>
  <c r="H11" i="6"/>
  <c r="G11" i="6"/>
  <c r="F11" i="6"/>
  <c r="C11" i="6"/>
  <c r="H10" i="6"/>
  <c r="G10" i="6"/>
  <c r="F10" i="6"/>
  <c r="E10" i="6"/>
  <c r="C10" i="6"/>
  <c r="I9" i="6"/>
  <c r="G8" i="6"/>
  <c r="F8" i="6"/>
  <c r="E8" i="6"/>
  <c r="E11" i="6" s="1"/>
  <c r="D8" i="6"/>
  <c r="D10" i="6" s="1"/>
  <c r="I10" i="6" s="1"/>
  <c r="C8" i="6"/>
  <c r="I7" i="6"/>
  <c r="I6" i="6"/>
  <c r="I5" i="6"/>
  <c r="B24" i="5"/>
  <c r="B15" i="5"/>
  <c r="B17" i="5" s="1"/>
  <c r="B27" i="5" s="1"/>
  <c r="B8" i="5"/>
  <c r="C15" i="21"/>
  <c r="Q28" i="17" l="1"/>
  <c r="S26" i="17"/>
  <c r="S28" i="17" s="1"/>
  <c r="Q49" i="17"/>
  <c r="S47" i="17"/>
  <c r="S49" i="17" s="1"/>
  <c r="AD18" i="17"/>
  <c r="Q18" i="17" s="1"/>
  <c r="AD53" i="17"/>
  <c r="Q53" i="17" s="1"/>
  <c r="AC54" i="17"/>
  <c r="V56" i="17"/>
  <c r="I8" i="6"/>
  <c r="I11" i="6" s="1"/>
  <c r="AD19" i="17"/>
  <c r="Q19" i="17" s="1"/>
  <c r="S19" i="17" s="1"/>
  <c r="T19" i="17" s="1"/>
  <c r="AD32" i="17"/>
  <c r="Q32" i="17" s="1"/>
  <c r="AD12" i="17"/>
  <c r="Q12" i="17" s="1"/>
  <c r="X26" i="17"/>
  <c r="X28" i="17" s="1"/>
  <c r="AC26" i="17"/>
  <c r="T33" i="17"/>
  <c r="AC34" i="17"/>
  <c r="V36" i="17"/>
  <c r="V59" i="17" s="1"/>
  <c r="X47" i="17"/>
  <c r="X49" i="17" s="1"/>
  <c r="T54" i="17"/>
  <c r="O36" i="17"/>
  <c r="AD40" i="17"/>
  <c r="Q40" i="17" s="1"/>
  <c r="X18" i="17"/>
  <c r="X21" i="17" s="1"/>
  <c r="O21" i="17"/>
  <c r="O59" i="17" s="1"/>
  <c r="T26" i="17"/>
  <c r="T28" i="17" s="1"/>
  <c r="T34" i="17"/>
  <c r="O42" i="17"/>
  <c r="T47" i="17"/>
  <c r="T49" i="17" s="1"/>
  <c r="D11" i="6"/>
  <c r="X40" i="17"/>
  <c r="X42" i="17" s="1"/>
  <c r="AC53" i="17"/>
  <c r="X59" i="17" l="1"/>
  <c r="S53" i="17"/>
  <c r="Q56" i="17"/>
  <c r="S32" i="17"/>
  <c r="Q36" i="17"/>
  <c r="Q42" i="17"/>
  <c r="S40" i="17"/>
  <c r="Q21" i="17"/>
  <c r="S18" i="17"/>
  <c r="Q14" i="17"/>
  <c r="S12" i="17"/>
  <c r="S21" i="17" l="1"/>
  <c r="S59" i="17" s="1"/>
  <c r="T18" i="17"/>
  <c r="T21" i="17" s="1"/>
  <c r="Q59" i="17"/>
  <c r="S36" i="17"/>
  <c r="T32" i="17"/>
  <c r="T36" i="17" s="1"/>
  <c r="S14" i="17"/>
  <c r="T12" i="17"/>
  <c r="T14" i="17" s="1"/>
  <c r="S42" i="17"/>
  <c r="T40" i="17"/>
  <c r="T42" i="17" s="1"/>
  <c r="S56" i="17"/>
  <c r="T53" i="17"/>
  <c r="T56" i="17" s="1"/>
  <c r="T59" i="17" l="1"/>
</calcChain>
</file>

<file path=xl/sharedStrings.xml><?xml version="1.0" encoding="utf-8"?>
<sst xmlns="http://schemas.openxmlformats.org/spreadsheetml/2006/main" count="678" uniqueCount="459">
  <si>
    <t>Verkefni 1</t>
  </si>
  <si>
    <t>Afskriftir</t>
  </si>
  <si>
    <t>Rekstrarhagnaður</t>
  </si>
  <si>
    <t>Hlutafé</t>
  </si>
  <si>
    <t>Yfirverðsreikningur hlutafjár</t>
  </si>
  <si>
    <t>Lögbundinn varasjóður</t>
  </si>
  <si>
    <t>Óráðstafað eigið fé</t>
  </si>
  <si>
    <t>Verkefni 2</t>
  </si>
  <si>
    <t>Reitur</t>
  </si>
  <si>
    <t>Bifreiðahlunnindi</t>
  </si>
  <si>
    <t>0,6 stig fyrir hvert atriði</t>
  </si>
  <si>
    <t>Viðhald fasteigna án vsk.</t>
  </si>
  <si>
    <t>Tekjur af bókhaldsþjónustu</t>
  </si>
  <si>
    <t>Söluhagnaður hlutabréfa</t>
  </si>
  <si>
    <t>Inneign virðisaukaskattur</t>
  </si>
  <si>
    <t>Úthlutaður arður</t>
  </si>
  <si>
    <t>Innskattur greiddur í tolli vegna innflutnings</t>
  </si>
  <si>
    <t>Verkefni 3</t>
  </si>
  <si>
    <t xml:space="preserve">  Rekstrartekjur</t>
  </si>
  <si>
    <t>Vörusala</t>
  </si>
  <si>
    <t>Aðrar tekjur</t>
  </si>
  <si>
    <t>Rekstrartekjur</t>
  </si>
  <si>
    <t xml:space="preserve">  Rekstrargjöld</t>
  </si>
  <si>
    <t>Kostnaðarverð seldra vara</t>
  </si>
  <si>
    <t>Laun og tengd gjöld</t>
  </si>
  <si>
    <t>Skrifstofu- og stjórnunarkostnaður</t>
  </si>
  <si>
    <t>Rekstrargjöld</t>
  </si>
  <si>
    <t>Hagnaður af rekstri án vaxta</t>
  </si>
  <si>
    <t xml:space="preserve">  Fjármunatekjur og (fjármagnsgjöld)</t>
  </si>
  <si>
    <t>Fjármunatekjur</t>
  </si>
  <si>
    <t>Arðstekjur</t>
  </si>
  <si>
    <t>Vaxtagjöld og verðbætur</t>
  </si>
  <si>
    <t>Gengismunur</t>
  </si>
  <si>
    <t>Fjármunatekjur - (fjármagnsgjöld)</t>
  </si>
  <si>
    <t>Hagnaður fyrir skatta</t>
  </si>
  <si>
    <t>Tekjuskattsstofn :</t>
  </si>
  <si>
    <t>Tekjuskattsstofn</t>
  </si>
  <si>
    <t>ALLS</t>
  </si>
  <si>
    <t>Númer</t>
  </si>
  <si>
    <t>Heiti</t>
  </si>
  <si>
    <t>Staða</t>
  </si>
  <si>
    <t>A</t>
  </si>
  <si>
    <t>1110</t>
  </si>
  <si>
    <t>B</t>
  </si>
  <si>
    <t>Undanþegin</t>
  </si>
  <si>
    <t>C</t>
  </si>
  <si>
    <t>1120</t>
  </si>
  <si>
    <t>Útskattur</t>
  </si>
  <si>
    <t>D</t>
  </si>
  <si>
    <t>2110</t>
  </si>
  <si>
    <t>Innskattur</t>
  </si>
  <si>
    <t>E</t>
  </si>
  <si>
    <t>Til greiðslu</t>
  </si>
  <si>
    <t>F</t>
  </si>
  <si>
    <t>2310</t>
  </si>
  <si>
    <t>Launakostnaður</t>
  </si>
  <si>
    <t>2430</t>
  </si>
  <si>
    <t>Launatengd gjöld</t>
  </si>
  <si>
    <t>3210</t>
  </si>
  <si>
    <t>Í gulu reitina áttu að setja svarið, þ.e. hvernig nóvember/desember skýrslan á að líta út.</t>
  </si>
  <si>
    <t>Hér til hliðar eru upplýsingar úr aðalbók félagsins fyrir árið.</t>
  </si>
  <si>
    <t>3530</t>
  </si>
  <si>
    <t>3590</t>
  </si>
  <si>
    <t>Þessu til viðbótar liggur fyrir að innskattur greiddur til tollayfirvalda við innflutning á vörum</t>
  </si>
  <si>
    <t>3810</t>
  </si>
  <si>
    <t>3811</t>
  </si>
  <si>
    <t>3813</t>
  </si>
  <si>
    <t>Þjónustugjöld án vsk</t>
  </si>
  <si>
    <t>3872</t>
  </si>
  <si>
    <t>3880</t>
  </si>
  <si>
    <t>3881</t>
  </si>
  <si>
    <t>3888</t>
  </si>
  <si>
    <t>Tryggingar</t>
  </si>
  <si>
    <t>3900</t>
  </si>
  <si>
    <t>4120</t>
  </si>
  <si>
    <t>5140</t>
  </si>
  <si>
    <t>Vaxtatekjur</t>
  </si>
  <si>
    <t>5217</t>
  </si>
  <si>
    <t>Vaxtagjöld</t>
  </si>
  <si>
    <t>Virðisaukaskattsskýrslur 2015</t>
  </si>
  <si>
    <t>Sala 24,0%</t>
  </si>
  <si>
    <t>Seldar vörur  með 24,0% vsk</t>
  </si>
  <si>
    <t>Kaffikostnaður með 24,0% vsk.</t>
  </si>
  <si>
    <t>Seldar vörur (útflutningur)</t>
  </si>
  <si>
    <t>Húsaleigutekjur með 24,0% vsk</t>
  </si>
  <si>
    <t>Innkaup með 24,0% vsk</t>
  </si>
  <si>
    <t>Rafmagn með 24,0% vsk</t>
  </si>
  <si>
    <t>Húsaleiga með 24,0% vsk</t>
  </si>
  <si>
    <t>Viðhald húsnæðis með 24,0% vsk</t>
  </si>
  <si>
    <t>Ritföng með 24,0% vsk</t>
  </si>
  <si>
    <t>Símakostnaður með 24,0% vsk</t>
  </si>
  <si>
    <t>Tölvuþjónusta með 24,0% vsk</t>
  </si>
  <si>
    <t>Tapaðar kröfur með 24,0% vsk</t>
  </si>
  <si>
    <t>nam kr. 300.000 á árinu.</t>
  </si>
  <si>
    <t>Afstemming</t>
  </si>
  <si>
    <t>Laun</t>
  </si>
  <si>
    <t>Tryggingargjald</t>
  </si>
  <si>
    <t>Lífeyrissjóðsframlag</t>
  </si>
  <si>
    <t>Sjóðagjöld - mótframlag</t>
  </si>
  <si>
    <t>Mótreikningur bifreiðahlunninda</t>
  </si>
  <si>
    <t>Tryggingar starfsfólks</t>
  </si>
  <si>
    <t>Kaffikostnaður</t>
  </si>
  <si>
    <t>Vinnufatnaður</t>
  </si>
  <si>
    <t>Ógreidd laun</t>
  </si>
  <si>
    <t>Ógreiddur lífeyrissjóður</t>
  </si>
  <si>
    <t>Ógreidd staðgreiðsla</t>
  </si>
  <si>
    <t>Starfsmannafélag</t>
  </si>
  <si>
    <t>Debet</t>
  </si>
  <si>
    <t>Ökutækjastyrkur</t>
  </si>
  <si>
    <t>Samtals</t>
  </si>
  <si>
    <t>Ógreitt tryggingagjald</t>
  </si>
  <si>
    <t>Færslur í bókhaldi</t>
  </si>
  <si>
    <t>Bókhaldslyklar</t>
  </si>
  <si>
    <t>Heiti bókhaldslykils</t>
  </si>
  <si>
    <t>Aðflutningsgjöld</t>
  </si>
  <si>
    <t>Aðkeyrsla (25,5%)</t>
  </si>
  <si>
    <t>Afnotagjöld (Án)</t>
  </si>
  <si>
    <t>Akstur leigubifreiða</t>
  </si>
  <si>
    <t>Annar bifreiðakostnaður (Án)</t>
  </si>
  <si>
    <t>Annar stjórnunarkostnaður (Án)</t>
  </si>
  <si>
    <t>Auglýsingar (25,5%)</t>
  </si>
  <si>
    <t>Bankareik 5600</t>
  </si>
  <si>
    <t>Bankareik 710032 EUR</t>
  </si>
  <si>
    <t>Bankaþóknun - þjónustugj: bank services</t>
  </si>
  <si>
    <t>Bifreiðastæði</t>
  </si>
  <si>
    <t>Bókhald-uppgjör-endurskoðun (25,5%)</t>
  </si>
  <si>
    <t>Bækur, blöð og tímarit (7%)</t>
  </si>
  <si>
    <t>Dagpeningar BL - travelling allowances</t>
  </si>
  <si>
    <t>Dagpeningar FL - travelling allowances</t>
  </si>
  <si>
    <t>Eldsneyti (Án) - fuel</t>
  </si>
  <si>
    <t>Erlend vörukaup</t>
  </si>
  <si>
    <t>Fagnaðir starfsmanna</t>
  </si>
  <si>
    <t>Farmgjöld (Án)</t>
  </si>
  <si>
    <t>Ferðakostnaður - gisting (7%)</t>
  </si>
  <si>
    <t>Ferðakostnaður erlendis</t>
  </si>
  <si>
    <t>Ferðakostnaður innanlands</t>
  </si>
  <si>
    <t>Ferðakostnaður innanlands (25,5%)</t>
  </si>
  <si>
    <t>Félagsgjöld - dues</t>
  </si>
  <si>
    <t>Funda- og viðskiptakostnaður</t>
  </si>
  <si>
    <t>Gengismunatekjur - currency income</t>
  </si>
  <si>
    <t>Gengismunur - currency expenses</t>
  </si>
  <si>
    <t>Gjafir - styrkir - líknarmál</t>
  </si>
  <si>
    <t>Gjaldfærð áhöld (25,5%)</t>
  </si>
  <si>
    <t>Gjaldfærður tölvubúnaður (Án) - computer</t>
  </si>
  <si>
    <t>Greiddur arður - paid dividend</t>
  </si>
  <si>
    <t>Húsaleiga (25,5%) - rent of house</t>
  </si>
  <si>
    <t>Húsbúnaður og innréttingar 01.01</t>
  </si>
  <si>
    <t>Innflutningsþjónusta (25,5%)</t>
  </si>
  <si>
    <t>Kröfur á dótturfélög</t>
  </si>
  <si>
    <t>Laun - wages</t>
  </si>
  <si>
    <t xml:space="preserve">Lánadrottnar - creditor </t>
  </si>
  <si>
    <t>Lífeyrissjóðsframlag - pension cost</t>
  </si>
  <si>
    <t>Lyf og læknishjálp</t>
  </si>
  <si>
    <t>Matarkostnaður - kostfélag</t>
  </si>
  <si>
    <t>Móttaka erlendra gesta</t>
  </si>
  <si>
    <t>Ógreidd félagsgjöld</t>
  </si>
  <si>
    <t>Ógreitt annað v/starfsfólks</t>
  </si>
  <si>
    <t>Óráðstafað eigið fé 01.01.</t>
  </si>
  <si>
    <t>Póstþjónusta (Án)</t>
  </si>
  <si>
    <t>Ráðstefnur - conference</t>
  </si>
  <si>
    <t>Reikningssala (25,5%)</t>
  </si>
  <si>
    <t>Reikningssala (Án)</t>
  </si>
  <si>
    <t>Reiknuð opinber gjöld</t>
  </si>
  <si>
    <t>Rekstrarleiga:  operating leasing of car</t>
  </si>
  <si>
    <t>Risna - hospitality</t>
  </si>
  <si>
    <t>Ritföng, pappír og prentun (25,5%)</t>
  </si>
  <si>
    <t>Sími (25,5%)</t>
  </si>
  <si>
    <t>Sjúkra- og orlofssjóður</t>
  </si>
  <si>
    <t>Skuldunautar -skuldunautakerfi</t>
  </si>
  <si>
    <t>Sorphirðugjöld (25,5%)</t>
  </si>
  <si>
    <t>Staðgr. fjármagsntekjusk. vaxta</t>
  </si>
  <si>
    <t>Sýningarkostnaður (25,5%)</t>
  </si>
  <si>
    <t>Sýningarkostnaður (Án)</t>
  </si>
  <si>
    <t>Tekjuskattseinneign</t>
  </si>
  <si>
    <t>Tryggingagjald - social security cost</t>
  </si>
  <si>
    <t>Tölvukostnaður og rekstur (25,5%)</t>
  </si>
  <si>
    <t>Uppgjör VSK-skatts: VAT-break</t>
  </si>
  <si>
    <t>Útlagður kostnaður (Án)</t>
  </si>
  <si>
    <t>Vaxtatekjur af bankareikningum</t>
  </si>
  <si>
    <t>Vaxtatekjur úr félagasamstæðu</t>
  </si>
  <si>
    <t>Vátryggingar</t>
  </si>
  <si>
    <t>Viðhald og viðgerðir (Án)</t>
  </si>
  <si>
    <t>Vinnufatnaður (25,5%)</t>
  </si>
  <si>
    <t>Vinnufatnaður (Án)</t>
  </si>
  <si>
    <t>Vörubirgðir - stock in trade</t>
  </si>
  <si>
    <t>Vörukaup (25,5%)</t>
  </si>
  <si>
    <t>Vörur í ársbyrjun</t>
  </si>
  <si>
    <t>Bókhaldslykill</t>
  </si>
  <si>
    <t>Flokkun í ársreikningi</t>
  </si>
  <si>
    <t>IF</t>
  </si>
  <si>
    <t xml:space="preserve">Hlutafé                       </t>
  </si>
  <si>
    <t>Tölvubúnaður - 1/1</t>
  </si>
  <si>
    <t>Varanlegir rekstrarfjármunir</t>
  </si>
  <si>
    <t xml:space="preserve">Lánadrottnar innlendir        </t>
  </si>
  <si>
    <t>Viðskiptaskuldir</t>
  </si>
  <si>
    <t>Vélar og tæki - 1/1</t>
  </si>
  <si>
    <t>Innréttingar/bún - 1/1</t>
  </si>
  <si>
    <t>Virðisaukaskattur - uppgjörsl.</t>
  </si>
  <si>
    <t>Aðrar skammtímakröfur</t>
  </si>
  <si>
    <t>Afrúnun með VSK</t>
  </si>
  <si>
    <t>Fyrningar - Vélar/tæki</t>
  </si>
  <si>
    <t>Afskriftir fastafjármuna</t>
  </si>
  <si>
    <t>Innh-útskr-vansk.gjöld án vsk.</t>
  </si>
  <si>
    <t>Annar rekstrarkostnaður</t>
  </si>
  <si>
    <t>Vottorð og lækniskostn.</t>
  </si>
  <si>
    <t>Laun og launatengd gjöld</t>
  </si>
  <si>
    <t>Fjármagnsgjöld</t>
  </si>
  <si>
    <t>Fyrirframgr. kostnaður án vsk.</t>
  </si>
  <si>
    <t>Slysatr. launþega &amp; verkt.</t>
  </si>
  <si>
    <t>Ferðakostn., flug.veit.gist.</t>
  </si>
  <si>
    <t>Auglýsingar án vsk.</t>
  </si>
  <si>
    <t>Útlagður fjármagnsskattur</t>
  </si>
  <si>
    <t>Kaffikostnaður starfsm.</t>
  </si>
  <si>
    <t>Frjálsar ábyrgðartryggingar</t>
  </si>
  <si>
    <t>Tjónakostnaður án vsk.</t>
  </si>
  <si>
    <t>Skrifstofu og stjórnunarkostnaður</t>
  </si>
  <si>
    <t>Innréttingar/bún - kaup án vsk</t>
  </si>
  <si>
    <t>Vélar og tæki - kaup án vsk</t>
  </si>
  <si>
    <t>Sjóður</t>
  </si>
  <si>
    <t>Sjóður og bankainnistæður</t>
  </si>
  <si>
    <t>Eigin hlutabréf</t>
  </si>
  <si>
    <t>Tölvubúnaður - kaup án vsk</t>
  </si>
  <si>
    <t xml:space="preserve">Óráðstafað eigið fé           </t>
  </si>
  <si>
    <t>Óráðstafað eigið fé (-tap) fyrir skatta</t>
  </si>
  <si>
    <t>Viðskiptamenn - Innl.</t>
  </si>
  <si>
    <t>Viðskiptakröfur</t>
  </si>
  <si>
    <t>VLOOKUP</t>
  </si>
  <si>
    <t>SUMIF</t>
  </si>
  <si>
    <t>Heiti í ársreikningi</t>
  </si>
  <si>
    <t>Flokkun</t>
  </si>
  <si>
    <t>Seldar vörur</t>
  </si>
  <si>
    <t>Hagnaður ársins</t>
  </si>
  <si>
    <t>01 Eiginir</t>
  </si>
  <si>
    <t>02 Skuldir</t>
  </si>
  <si>
    <t>Aðrar skammtímaskuldir</t>
  </si>
  <si>
    <t>03 Eigið fé</t>
  </si>
  <si>
    <t>04 Rekstur</t>
  </si>
  <si>
    <t>05 Hagnaður</t>
  </si>
  <si>
    <t>MAX</t>
  </si>
  <si>
    <t>Svar</t>
  </si>
  <si>
    <t>Tekjuskattur</t>
  </si>
  <si>
    <t>Efnahagsreikningur</t>
  </si>
  <si>
    <t>Eignir</t>
  </si>
  <si>
    <t>Skýr.</t>
  </si>
  <si>
    <t>Fastafjármunir</t>
  </si>
  <si>
    <t>Eignarhlutur í félagi</t>
  </si>
  <si>
    <t>Veltufjármunir</t>
  </si>
  <si>
    <t>Vörubirgðir</t>
  </si>
  <si>
    <t>Handbært fé</t>
  </si>
  <si>
    <t xml:space="preserve">                                                                                           </t>
  </si>
  <si>
    <t>Eigið fé og skuldir</t>
  </si>
  <si>
    <t>Eigið fé</t>
  </si>
  <si>
    <t>Langtímaskuldir og skuldbindingar</t>
  </si>
  <si>
    <t>Skuldir við lánastofnanir</t>
  </si>
  <si>
    <t>Tekjuskattsskuldbinding</t>
  </si>
  <si>
    <t>Skammtímaskuldir</t>
  </si>
  <si>
    <t>Skammtímaskuldir við lánastofnanir</t>
  </si>
  <si>
    <t>Skuldir</t>
  </si>
  <si>
    <t>Aðalbók</t>
  </si>
  <si>
    <t>Nr</t>
  </si>
  <si>
    <t>Nafn</t>
  </si>
  <si>
    <t>Bráðabirgða</t>
  </si>
  <si>
    <t>Kredit</t>
  </si>
  <si>
    <t>Lokastaða</t>
  </si>
  <si>
    <t>1000</t>
  </si>
  <si>
    <t>2100</t>
  </si>
  <si>
    <t>Vörukaup innlend</t>
  </si>
  <si>
    <t>Vörukaup erlend</t>
  </si>
  <si>
    <t>2410</t>
  </si>
  <si>
    <t>Birgðabreyting</t>
  </si>
  <si>
    <t>3100</t>
  </si>
  <si>
    <t>3200</t>
  </si>
  <si>
    <t>3211</t>
  </si>
  <si>
    <t>3310</t>
  </si>
  <si>
    <t>3340</t>
  </si>
  <si>
    <t>3350</t>
  </si>
  <si>
    <t>4110</t>
  </si>
  <si>
    <t>Rafmagn</t>
  </si>
  <si>
    <t>4115</t>
  </si>
  <si>
    <t>4140</t>
  </si>
  <si>
    <t>Húsaleiga</t>
  </si>
  <si>
    <t>4145</t>
  </si>
  <si>
    <t>4160</t>
  </si>
  <si>
    <t>Hreinlætisvörur</t>
  </si>
  <si>
    <t>4210</t>
  </si>
  <si>
    <t>Viðhald áhalda og tækja</t>
  </si>
  <si>
    <t>4240</t>
  </si>
  <si>
    <t>Gjaldfærð áhöld og tæki</t>
  </si>
  <si>
    <t>4315</t>
  </si>
  <si>
    <t>Aðkeyptur akstur sendibifreiða</t>
  </si>
  <si>
    <t>4410</t>
  </si>
  <si>
    <t>Sími</t>
  </si>
  <si>
    <t>4430</t>
  </si>
  <si>
    <t>Burðargjöld</t>
  </si>
  <si>
    <t>4460</t>
  </si>
  <si>
    <t>Pappír, prentun og ritföng</t>
  </si>
  <si>
    <t>4480</t>
  </si>
  <si>
    <t>Rekstur tölvukerfis</t>
  </si>
  <si>
    <t>4510</t>
  </si>
  <si>
    <t>Endurskoðun og reikningsskil</t>
  </si>
  <si>
    <t>4555</t>
  </si>
  <si>
    <t>Risna</t>
  </si>
  <si>
    <t>4580</t>
  </si>
  <si>
    <t>Auglýsingar</t>
  </si>
  <si>
    <t>4590</t>
  </si>
  <si>
    <t>Niðurfærðar og tapaðar kröfur</t>
  </si>
  <si>
    <t>4691</t>
  </si>
  <si>
    <t>Annar kostnaður</t>
  </si>
  <si>
    <t>5020</t>
  </si>
  <si>
    <t>Fyrningar</t>
  </si>
  <si>
    <t>6110</t>
  </si>
  <si>
    <t>6200</t>
  </si>
  <si>
    <t>6610</t>
  </si>
  <si>
    <t>7101</t>
  </si>
  <si>
    <t>Fasteign</t>
  </si>
  <si>
    <t>7301</t>
  </si>
  <si>
    <t>Bifreið</t>
  </si>
  <si>
    <t>7341</t>
  </si>
  <si>
    <t>Skrifstofubúnaður</t>
  </si>
  <si>
    <t>7400</t>
  </si>
  <si>
    <t>7520</t>
  </si>
  <si>
    <t>7620</t>
  </si>
  <si>
    <t>Viðskiptamenn</t>
  </si>
  <si>
    <t>7625</t>
  </si>
  <si>
    <t>Afskriftareikningur krafna (varúðarafskriftin)</t>
  </si>
  <si>
    <t>7650</t>
  </si>
  <si>
    <t>Fyrirframgreiddur kostnaður</t>
  </si>
  <si>
    <t>7658</t>
  </si>
  <si>
    <t>Fjármagnstekjuskattur, afdreginn</t>
  </si>
  <si>
    <t>7820</t>
  </si>
  <si>
    <t>Íslandsbanki tékkareikningur</t>
  </si>
  <si>
    <t>7830</t>
  </si>
  <si>
    <t>Íslandsbanki sparireikningur</t>
  </si>
  <si>
    <t>8100</t>
  </si>
  <si>
    <t>8120</t>
  </si>
  <si>
    <t>8400</t>
  </si>
  <si>
    <t>8700</t>
  </si>
  <si>
    <t>8850</t>
  </si>
  <si>
    <t>9320</t>
  </si>
  <si>
    <t>Lánardrottnar</t>
  </si>
  <si>
    <t>9410</t>
  </si>
  <si>
    <t>9412</t>
  </si>
  <si>
    <t>9430</t>
  </si>
  <si>
    <t>9535</t>
  </si>
  <si>
    <t>Uppgjörsreikningur fyrir vsk.</t>
  </si>
  <si>
    <t>9620</t>
  </si>
  <si>
    <t>Ógreitt tryggingargjald</t>
  </si>
  <si>
    <t>9640</t>
  </si>
  <si>
    <t>Reiknaðir áfallnir vextir</t>
  </si>
  <si>
    <t>Keypt</t>
  </si>
  <si>
    <t>(Selt)</t>
  </si>
  <si>
    <t>Aðrar upplýsingar fyrir bókun sölu</t>
  </si>
  <si>
    <t>Kaupár</t>
  </si>
  <si>
    <t>Stofnverð í ársbyrjun</t>
  </si>
  <si>
    <t>Fyrningar í ársbyrjun</t>
  </si>
  <si>
    <t>Áætlað hrakvirði</t>
  </si>
  <si>
    <t>Mán (1-12)</t>
  </si>
  <si>
    <t>Kaupverð</t>
  </si>
  <si>
    <t>Söluverð 
(í mínus)</t>
  </si>
  <si>
    <t>Fyrningar-grunnur</t>
  </si>
  <si>
    <t>Fyrn-hlutf</t>
  </si>
  <si>
    <t>Almenn fyrning</t>
  </si>
  <si>
    <t>Sölu- (hagn)/tap</t>
  </si>
  <si>
    <t>Fengnar fyrningar</t>
  </si>
  <si>
    <t>Bókfært verð</t>
  </si>
  <si>
    <t>Stofnverð við sölu</t>
  </si>
  <si>
    <t>Fengnar fyrningar v. sölu</t>
  </si>
  <si>
    <t>Bókfært verð við sölu</t>
  </si>
  <si>
    <t>FYRNINGASKÝRSLA:</t>
  </si>
  <si>
    <t>Bangsi ehf.</t>
  </si>
  <si>
    <t>Dagsetning:</t>
  </si>
  <si>
    <t>Fjöldi mánuða</t>
  </si>
  <si>
    <t>Reiknisstærðir</t>
  </si>
  <si>
    <t>Heiti liðar</t>
  </si>
  <si>
    <t>Keypt eign mánuður</t>
  </si>
  <si>
    <t>Seld eign mánuður</t>
  </si>
  <si>
    <t>Fjöldi mán í afskrift</t>
  </si>
  <si>
    <t>Afskriftir með hrakvirði</t>
  </si>
  <si>
    <t>Afskriftir án hrakvirði</t>
  </si>
  <si>
    <t>Fasteignir</t>
  </si>
  <si>
    <t>Fasteignir samtals</t>
  </si>
  <si>
    <t>Vélar og tæki</t>
  </si>
  <si>
    <t>Vélar og tæki samtals</t>
  </si>
  <si>
    <t>Tölvubúnaður</t>
  </si>
  <si>
    <t>Skrifstofuáhöld og tæki. samtals</t>
  </si>
  <si>
    <t>Tölvubúnaður samtals</t>
  </si>
  <si>
    <t>Bifreiðar og flutningatæki</t>
  </si>
  <si>
    <t>Bifreiðar og flutningatæki samtals</t>
  </si>
  <si>
    <t>Lóðir</t>
  </si>
  <si>
    <t>Annað samtals</t>
  </si>
  <si>
    <t xml:space="preserve">Annað </t>
  </si>
  <si>
    <t>SAMTALS</t>
  </si>
  <si>
    <t>Birgðir</t>
  </si>
  <si>
    <t>Hiti með 11% vsk</t>
  </si>
  <si>
    <t>Áskriftir með 11% vsk</t>
  </si>
  <si>
    <t>Uppgjörslykill vsk</t>
  </si>
  <si>
    <t xml:space="preserve">Ógreidd laun </t>
  </si>
  <si>
    <t xml:space="preserve">Bankareikningur </t>
  </si>
  <si>
    <t>Fjármagnstekjuskattur</t>
  </si>
  <si>
    <t>Bifreið 1.1</t>
  </si>
  <si>
    <t>Áhöld og tæki 1.1</t>
  </si>
  <si>
    <t>Áhöld og tæki keypt á árinu með 24% vsk</t>
  </si>
  <si>
    <t>Húsaleigutekjur án vsk.</t>
  </si>
  <si>
    <t>Bensínkostnaður af bifreið forstjórans</t>
  </si>
  <si>
    <t>Endanlega afskrifaðar viðskiptakröfur í 7% þrepi</t>
  </si>
  <si>
    <t>Gengistap</t>
  </si>
  <si>
    <t>Auglýsingar með 24,0 vsk.</t>
  </si>
  <si>
    <t>Endurskoðun með vsk.</t>
  </si>
  <si>
    <t>Risna með 24,0% vsk.</t>
  </si>
  <si>
    <t>Grænland ehf.</t>
  </si>
  <si>
    <t>Erlend innkaup</t>
  </si>
  <si>
    <t>Næsta árs afborgun langtímaskulda</t>
  </si>
  <si>
    <t>7302</t>
  </si>
  <si>
    <t>Skuldabréfalán nr. 713</t>
  </si>
  <si>
    <t>8920</t>
  </si>
  <si>
    <t>Biðreikningur</t>
  </si>
  <si>
    <t>8110</t>
  </si>
  <si>
    <t xml:space="preserve">Birgðir í lok árs </t>
  </si>
  <si>
    <t>Fenginn afsláttur af vörukaupum</t>
  </si>
  <si>
    <t>Afskriftir tækja</t>
  </si>
  <si>
    <t>Veittur afsláttur af vörusölu</t>
  </si>
  <si>
    <t>Vörusala brúttó</t>
  </si>
  <si>
    <t xml:space="preserve">Sölukostnaður </t>
  </si>
  <si>
    <t xml:space="preserve">Finnið eftirfarandi: </t>
  </si>
  <si>
    <t>b) EBITDA</t>
  </si>
  <si>
    <t>a) Kostnaðarverð seldra vara</t>
  </si>
  <si>
    <t>c) Birgðir í upphafi árs</t>
  </si>
  <si>
    <t xml:space="preserve">d) Hagnaður ársins </t>
  </si>
  <si>
    <t xml:space="preserve">Svar: </t>
  </si>
  <si>
    <t>Stjórnunarkostnaður</t>
  </si>
  <si>
    <t>Söluhagnaður fastafjármuna</t>
  </si>
  <si>
    <t>Vörukaup</t>
  </si>
  <si>
    <t xml:space="preserve">Endursendar keyptar vörur </t>
  </si>
  <si>
    <t>Sala 11%</t>
  </si>
  <si>
    <t>Verkefni 4</t>
  </si>
  <si>
    <t>Verkefni 5</t>
  </si>
  <si>
    <t>Verkefni 6</t>
  </si>
  <si>
    <r>
      <t xml:space="preserve">Meðfylgjandi flipi er ætlaður prófgerðarmanni til að skrá stigaskor. </t>
    </r>
    <r>
      <rPr>
        <b/>
        <sz val="12"/>
        <color rgb="FFFF0000"/>
        <rFont val="Arial"/>
        <family val="2"/>
      </rPr>
      <t>Vinsamlegast skráið ekkert í þennan flipa.</t>
    </r>
  </si>
  <si>
    <t>Flutningskostnaður keyptra vara</t>
  </si>
  <si>
    <t>Verkefni 7</t>
  </si>
  <si>
    <t>Verkefni 8a</t>
  </si>
  <si>
    <t>Verkefni 8b</t>
  </si>
  <si>
    <t>Verkefni 8c</t>
  </si>
  <si>
    <t>Verkefni 8d</t>
  </si>
  <si>
    <t>Verkefni 9</t>
  </si>
  <si>
    <t>Verkefni 8 a</t>
  </si>
  <si>
    <t>Verkefni 8 b</t>
  </si>
  <si>
    <t>Verkefni 8 c</t>
  </si>
  <si>
    <t>Verkefni 8 d</t>
  </si>
  <si>
    <t>Rekstur/efnahagur</t>
  </si>
  <si>
    <t>Texti</t>
  </si>
  <si>
    <t>Færslublað</t>
  </si>
  <si>
    <t>Framlegð af vörusölu (brúttó ágóði)</t>
  </si>
  <si>
    <t>e. gross profit</t>
  </si>
  <si>
    <t>Hiti</t>
  </si>
  <si>
    <t>1100</t>
  </si>
  <si>
    <t>Rekstrarreikningur ársins 2015</t>
  </si>
  <si>
    <t>31. desember 2015</t>
  </si>
  <si>
    <t>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</si>
</sst>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0.0"/>
    <numFmt numFmtId="165" formatCode="\ \ \ @*."/>
    <numFmt numFmtId="166" formatCode="#,##0_ ;[Red]\-#,##0\ "/>
    <numFmt numFmtId="167" formatCode="0#\ \-\ 0#"/>
    <numFmt numFmtId="168" formatCode="#,##0\ ;[Red]\(#,##0\)"/>
    <numFmt numFmtId="169" formatCode="@*."/>
    <numFmt numFmtId="170" formatCode="0_ ;[Red]\-0\ "/>
    <numFmt numFmtId="171" formatCode="@\ *."/>
    <numFmt numFmtId="172" formatCode="#,##0\ ;\(#,##0\)"/>
    <numFmt numFmtId="173" formatCode="dd/mm/yyyy"/>
    <numFmt numFmtId="174" formatCode="#.##0;\(#.##0\)"/>
    <numFmt numFmtId="175" formatCode="#.##0\ ;[Red]\(#.##0\)"/>
    <numFmt numFmtId="176" formatCode="dd/\ mmmm\ yyyy"/>
    <numFmt numFmtId="177" formatCode="#,##0.00\ ;[Red]\(#,##0.00\)"/>
    <numFmt numFmtId="178" formatCode="#.##0&quot;KL&quot;\ ;\(#.##0&quot;KL&quot;\)"/>
    <numFmt numFmtId="179" formatCode="dd\-mm\-\å\å"/>
    <numFmt numFmtId="180" formatCode="dd\-mm\-yy"/>
    <numFmt numFmtId="181" formatCode="#,##0;[Red]\-#,##0"/>
    <numFmt numFmtId="182" formatCode="0.0%"/>
    <numFmt numFmtId="183" formatCode="0.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ms Rmn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6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0"/>
      <color theme="1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9"/>
      <color indexed="12"/>
      <name val="Times New Roman"/>
      <family val="1"/>
    </font>
    <font>
      <b/>
      <i/>
      <sz val="9"/>
      <name val="Times New Roman"/>
      <family val="1"/>
    </font>
    <font>
      <sz val="9"/>
      <name val="Helv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168" fontId="13" fillId="0" borderId="0"/>
    <xf numFmtId="0" fontId="13" fillId="0" borderId="0"/>
    <xf numFmtId="0" fontId="1" fillId="0" borderId="0"/>
    <xf numFmtId="0" fontId="23" fillId="0" borderId="0"/>
    <xf numFmtId="0" fontId="29" fillId="0" borderId="0"/>
    <xf numFmtId="0" fontId="4" fillId="0" borderId="0"/>
  </cellStyleXfs>
  <cellXfs count="374">
    <xf numFmtId="0" fontId="0" fillId="0" borderId="0" xfId="0"/>
    <xf numFmtId="3" fontId="1" fillId="2" borderId="0" xfId="1" applyNumberFormat="1" applyFill="1"/>
    <xf numFmtId="3" fontId="0" fillId="0" borderId="0" xfId="0" applyNumberFormat="1"/>
    <xf numFmtId="164" fontId="0" fillId="0" borderId="0" xfId="0" applyNumberFormat="1"/>
    <xf numFmtId="0" fontId="1" fillId="0" borderId="0" xfId="1"/>
    <xf numFmtId="0" fontId="4" fillId="0" borderId="0" xfId="1" applyFont="1"/>
    <xf numFmtId="0" fontId="4" fillId="0" borderId="0" xfId="1" applyFont="1" applyBorder="1"/>
    <xf numFmtId="38" fontId="3" fillId="0" borderId="0" xfId="1" applyNumberFormat="1" applyFont="1" applyBorder="1"/>
    <xf numFmtId="38" fontId="4" fillId="0" borderId="0" xfId="1" applyNumberFormat="1" applyFont="1" applyBorder="1"/>
    <xf numFmtId="38" fontId="5" fillId="0" borderId="3" xfId="1" applyNumberFormat="1" applyFont="1" applyBorder="1"/>
    <xf numFmtId="165" fontId="4" fillId="0" borderId="3" xfId="1" applyNumberFormat="1" applyFont="1" applyBorder="1"/>
    <xf numFmtId="38" fontId="6" fillId="0" borderId="3" xfId="1" applyNumberFormat="1" applyFont="1" applyBorder="1" applyAlignment="1">
      <alignment horizontal="right"/>
    </xf>
    <xf numFmtId="38" fontId="4" fillId="0" borderId="4" xfId="1" applyNumberFormat="1" applyFont="1" applyBorder="1"/>
    <xf numFmtId="38" fontId="3" fillId="0" borderId="3" xfId="1" applyNumberFormat="1" applyFont="1" applyBorder="1"/>
    <xf numFmtId="38" fontId="4" fillId="0" borderId="3" xfId="1" applyNumberFormat="1" applyFont="1" applyBorder="1"/>
    <xf numFmtId="165" fontId="3" fillId="0" borderId="3" xfId="1" applyNumberFormat="1" applyFont="1" applyBorder="1"/>
    <xf numFmtId="38" fontId="4" fillId="0" borderId="1" xfId="1" applyNumberFormat="1" applyFont="1" applyBorder="1"/>
    <xf numFmtId="0" fontId="7" fillId="0" borderId="0" xfId="1" applyFont="1"/>
    <xf numFmtId="0" fontId="4" fillId="2" borderId="0" xfId="1" applyFont="1" applyFill="1"/>
    <xf numFmtId="3" fontId="4" fillId="2" borderId="0" xfId="1" applyNumberFormat="1" applyFont="1" applyFill="1" applyAlignment="1"/>
    <xf numFmtId="0" fontId="1" fillId="0" borderId="0" xfId="1" applyFill="1"/>
    <xf numFmtId="0" fontId="4" fillId="0" borderId="0" xfId="1" applyFont="1" applyFill="1"/>
    <xf numFmtId="3" fontId="4" fillId="0" borderId="0" xfId="1" applyNumberFormat="1" applyFont="1" applyFill="1"/>
    <xf numFmtId="166" fontId="4" fillId="0" borderId="0" xfId="1" applyNumberFormat="1" applyFont="1"/>
    <xf numFmtId="0" fontId="4" fillId="0" borderId="0" xfId="3" applyFont="1"/>
    <xf numFmtId="0" fontId="8" fillId="0" borderId="0" xfId="3" applyFont="1"/>
    <xf numFmtId="167" fontId="3" fillId="0" borderId="1" xfId="3" applyNumberFormat="1" applyFont="1" applyBorder="1"/>
    <xf numFmtId="0" fontId="3" fillId="0" borderId="1" xfId="3" applyFont="1" applyBorder="1" applyAlignment="1">
      <alignment horizontal="right"/>
    </xf>
    <xf numFmtId="0" fontId="4" fillId="0" borderId="0" xfId="3" applyFont="1" applyAlignment="1">
      <alignment horizontal="center"/>
    </xf>
    <xf numFmtId="0" fontId="3" fillId="0" borderId="0" xfId="3" applyFont="1"/>
    <xf numFmtId="168" fontId="4" fillId="0" borderId="0" xfId="3" applyNumberFormat="1" applyFont="1"/>
    <xf numFmtId="168" fontId="4" fillId="2" borderId="0" xfId="3" applyNumberFormat="1" applyFont="1" applyFill="1"/>
    <xf numFmtId="168" fontId="4" fillId="0" borderId="5" xfId="3" applyNumberFormat="1" applyFont="1" applyBorder="1"/>
    <xf numFmtId="0" fontId="1" fillId="2" borderId="0" xfId="1" applyFill="1"/>
    <xf numFmtId="0" fontId="2" fillId="0" borderId="0" xfId="1" applyFont="1"/>
    <xf numFmtId="166" fontId="1" fillId="0" borderId="0" xfId="1" applyNumberFormat="1"/>
    <xf numFmtId="166" fontId="0" fillId="0" borderId="0" xfId="0" applyNumberFormat="1"/>
    <xf numFmtId="170" fontId="0" fillId="0" borderId="0" xfId="0" applyNumberFormat="1"/>
    <xf numFmtId="166" fontId="1" fillId="2" borderId="0" xfId="1" applyNumberFormat="1" applyFill="1"/>
    <xf numFmtId="3" fontId="2" fillId="0" borderId="0" xfId="5" applyNumberFormat="1" applyFont="1"/>
    <xf numFmtId="3" fontId="1" fillId="0" borderId="0" xfId="5" applyNumberFormat="1"/>
    <xf numFmtId="3" fontId="1" fillId="2" borderId="0" xfId="5" applyNumberFormat="1" applyFill="1"/>
    <xf numFmtId="3" fontId="10" fillId="0" borderId="0" xfId="0" applyNumberFormat="1" applyFont="1"/>
    <xf numFmtId="3" fontId="11" fillId="0" borderId="0" xfId="0" applyNumberFormat="1" applyFont="1"/>
    <xf numFmtId="0" fontId="12" fillId="0" borderId="6" xfId="5" applyFont="1" applyBorder="1"/>
    <xf numFmtId="1" fontId="12" fillId="0" borderId="0" xfId="5" applyNumberFormat="1" applyFont="1" applyBorder="1"/>
    <xf numFmtId="0" fontId="12" fillId="0" borderId="0" xfId="5" applyFont="1" applyBorder="1"/>
    <xf numFmtId="0" fontId="12" fillId="0" borderId="1" xfId="5" applyFont="1" applyBorder="1"/>
    <xf numFmtId="168" fontId="14" fillId="0" borderId="0" xfId="7" applyFont="1"/>
    <xf numFmtId="0" fontId="15" fillId="0" borderId="1" xfId="8" applyFont="1" applyBorder="1"/>
    <xf numFmtId="168" fontId="15" fillId="0" borderId="0" xfId="7" applyFont="1"/>
    <xf numFmtId="168" fontId="15" fillId="0" borderId="0" xfId="7" applyFont="1" applyAlignment="1">
      <alignment horizontal="center"/>
    </xf>
    <xf numFmtId="168" fontId="16" fillId="0" borderId="0" xfId="7" applyFont="1" applyAlignment="1">
      <alignment horizontal="center"/>
    </xf>
    <xf numFmtId="168" fontId="2" fillId="0" borderId="0" xfId="7" applyFont="1" applyAlignment="1" applyProtection="1">
      <alignment horizontal="center"/>
      <protection locked="0"/>
    </xf>
    <xf numFmtId="0" fontId="2" fillId="0" borderId="0" xfId="7" applyNumberFormat="1" applyFont="1" applyAlignment="1">
      <alignment horizontal="center"/>
    </xf>
    <xf numFmtId="0" fontId="16" fillId="0" borderId="0" xfId="7" applyNumberFormat="1" applyFont="1"/>
    <xf numFmtId="168" fontId="16" fillId="0" borderId="0" xfId="7" applyFont="1" applyAlignment="1" applyProtection="1">
      <alignment horizontal="left"/>
      <protection locked="0"/>
    </xf>
    <xf numFmtId="168" fontId="16" fillId="0" borderId="0" xfId="7" applyFont="1" applyAlignment="1" applyProtection="1">
      <alignment horizontal="center"/>
      <protection locked="0"/>
    </xf>
    <xf numFmtId="49" fontId="16" fillId="0" borderId="0" xfId="7" applyNumberFormat="1" applyFont="1" applyAlignment="1">
      <alignment horizontal="center"/>
    </xf>
    <xf numFmtId="171" fontId="15" fillId="0" borderId="0" xfId="7" applyNumberFormat="1" applyFont="1" applyFill="1" applyAlignment="1" applyProtection="1">
      <alignment horizontal="centerContinuous"/>
      <protection locked="0"/>
    </xf>
    <xf numFmtId="171" fontId="15" fillId="0" borderId="0" xfId="7" applyNumberFormat="1" applyFont="1" applyAlignment="1" applyProtection="1">
      <alignment horizontal="centerContinuous"/>
      <protection locked="0"/>
    </xf>
    <xf numFmtId="0" fontId="15" fillId="0" borderId="0" xfId="7" applyNumberFormat="1" applyFont="1" applyAlignment="1">
      <alignment horizontal="center"/>
    </xf>
    <xf numFmtId="172" fontId="17" fillId="4" borderId="0" xfId="7" applyNumberFormat="1" applyFont="1" applyFill="1" applyBorder="1" applyProtection="1">
      <protection locked="0"/>
    </xf>
    <xf numFmtId="172" fontId="15" fillId="4" borderId="0" xfId="7" applyNumberFormat="1" applyFont="1" applyFill="1" applyBorder="1" applyProtection="1">
      <protection locked="0"/>
    </xf>
    <xf numFmtId="0" fontId="15" fillId="0" borderId="0" xfId="7" applyNumberFormat="1" applyFont="1" applyAlignment="1" applyProtection="1">
      <alignment horizontal="center"/>
      <protection locked="0"/>
    </xf>
    <xf numFmtId="172" fontId="15" fillId="0" borderId="0" xfId="7" applyNumberFormat="1" applyFont="1" applyBorder="1" applyProtection="1">
      <protection locked="0"/>
    </xf>
    <xf numFmtId="172" fontId="15" fillId="4" borderId="0" xfId="7" applyNumberFormat="1" applyFont="1" applyFill="1" applyProtection="1">
      <protection locked="0"/>
    </xf>
    <xf numFmtId="172" fontId="17" fillId="4" borderId="1" xfId="7" applyNumberFormat="1" applyFont="1" applyFill="1" applyBorder="1" applyProtection="1">
      <protection locked="0"/>
    </xf>
    <xf numFmtId="0" fontId="2" fillId="0" borderId="0" xfId="7" applyNumberFormat="1" applyFont="1" applyAlignment="1" applyProtection="1">
      <alignment horizontal="left"/>
      <protection locked="0"/>
    </xf>
    <xf numFmtId="0" fontId="15" fillId="0" borderId="0" xfId="8" applyFont="1"/>
    <xf numFmtId="171" fontId="16" fillId="0" borderId="0" xfId="7" applyNumberFormat="1" applyFont="1" applyAlignment="1" applyProtection="1">
      <alignment horizontal="centerContinuous"/>
      <protection locked="0"/>
    </xf>
    <xf numFmtId="172" fontId="15" fillId="0" borderId="7" xfId="7" applyNumberFormat="1" applyFont="1" applyBorder="1" applyProtection="1">
      <protection locked="0"/>
    </xf>
    <xf numFmtId="0" fontId="14" fillId="0" borderId="0" xfId="8" applyNumberFormat="1" applyFont="1" applyBorder="1" applyAlignment="1" applyProtection="1">
      <protection locked="0"/>
    </xf>
    <xf numFmtId="168" fontId="18" fillId="0" borderId="0" xfId="7" applyFont="1"/>
    <xf numFmtId="0" fontId="15" fillId="0" borderId="0" xfId="8" applyNumberFormat="1" applyFont="1" applyBorder="1" applyProtection="1">
      <protection locked="0"/>
    </xf>
    <xf numFmtId="0" fontId="16" fillId="0" borderId="0" xfId="8" applyNumberFormat="1" applyFont="1" applyBorder="1" applyProtection="1">
      <protection locked="0"/>
    </xf>
    <xf numFmtId="0" fontId="15" fillId="0" borderId="0" xfId="8" applyNumberFormat="1" applyFont="1" applyBorder="1" applyAlignment="1" applyProtection="1">
      <alignment horizontal="center"/>
      <protection locked="0"/>
    </xf>
    <xf numFmtId="168" fontId="15" fillId="0" borderId="0" xfId="8" applyNumberFormat="1" applyFont="1" applyBorder="1" applyAlignment="1" applyProtection="1">
      <alignment horizontal="center"/>
      <protection locked="0"/>
    </xf>
    <xf numFmtId="0" fontId="1" fillId="0" borderId="0" xfId="8" applyFont="1"/>
    <xf numFmtId="0" fontId="2" fillId="0" borderId="0" xfId="8" applyFont="1" applyAlignment="1">
      <alignment horizontal="center"/>
    </xf>
    <xf numFmtId="173" fontId="2" fillId="0" borderId="0" xfId="7" quotePrefix="1" applyNumberFormat="1" applyFont="1" applyAlignment="1">
      <alignment horizontal="center"/>
    </xf>
    <xf numFmtId="0" fontId="16" fillId="0" borderId="0" xfId="7" applyNumberFormat="1" applyFont="1" applyAlignment="1">
      <alignment horizontal="right"/>
    </xf>
    <xf numFmtId="168" fontId="1" fillId="0" borderId="0" xfId="7" applyFont="1"/>
    <xf numFmtId="174" fontId="19" fillId="0" borderId="0" xfId="8" applyNumberFormat="1" applyFont="1" applyAlignment="1" applyProtection="1">
      <alignment horizontal="center"/>
      <protection locked="0"/>
    </xf>
    <xf numFmtId="0" fontId="2" fillId="0" borderId="0" xfId="7" applyNumberFormat="1" applyFont="1" applyAlignment="1">
      <alignment horizontal="right"/>
    </xf>
    <xf numFmtId="168" fontId="2" fillId="0" borderId="0" xfId="8" applyNumberFormat="1" applyFont="1" applyProtection="1">
      <protection locked="0"/>
    </xf>
    <xf numFmtId="0" fontId="16" fillId="0" borderId="0" xfId="8" applyNumberFormat="1" applyFont="1" applyProtection="1">
      <protection locked="0"/>
    </xf>
    <xf numFmtId="0" fontId="15" fillId="0" borderId="0" xfId="8" applyNumberFormat="1" applyFont="1" applyAlignment="1" applyProtection="1">
      <alignment horizontal="center"/>
      <protection locked="0"/>
    </xf>
    <xf numFmtId="168" fontId="16" fillId="0" borderId="0" xfId="8" applyNumberFormat="1" applyFont="1"/>
    <xf numFmtId="168" fontId="15" fillId="0" borderId="0" xfId="8" applyNumberFormat="1" applyFont="1" applyProtection="1">
      <protection locked="0"/>
    </xf>
    <xf numFmtId="0" fontId="16" fillId="0" borderId="0" xfId="8" applyNumberFormat="1" applyFont="1" applyAlignment="1">
      <alignment horizontal="right"/>
    </xf>
    <xf numFmtId="0" fontId="15" fillId="0" borderId="0" xfId="8" applyFont="1" applyAlignment="1">
      <alignment horizontal="center"/>
    </xf>
    <xf numFmtId="172" fontId="16" fillId="4" borderId="0" xfId="8" applyNumberFormat="1" applyFont="1" applyFill="1"/>
    <xf numFmtId="174" fontId="20" fillId="0" borderId="0" xfId="8" applyNumberFormat="1" applyFont="1" applyProtection="1">
      <protection locked="0"/>
    </xf>
    <xf numFmtId="172" fontId="15" fillId="4" borderId="0" xfId="8" applyNumberFormat="1" applyFont="1" applyFill="1"/>
    <xf numFmtId="168" fontId="15" fillId="0" borderId="0" xfId="7" applyFont="1" applyBorder="1"/>
    <xf numFmtId="0" fontId="16" fillId="0" borderId="0" xfId="8" applyNumberFormat="1" applyFont="1" applyAlignment="1" applyProtection="1">
      <alignment horizontal="right"/>
      <protection locked="0"/>
    </xf>
    <xf numFmtId="174" fontId="15" fillId="0" borderId="0" xfId="8" applyNumberFormat="1" applyFont="1" applyAlignment="1" applyProtection="1">
      <alignment horizontal="center"/>
      <protection locked="0"/>
    </xf>
    <xf numFmtId="172" fontId="15" fillId="4" borderId="1" xfId="7" applyNumberFormat="1" applyFont="1" applyFill="1" applyBorder="1" applyProtection="1">
      <protection locked="0"/>
    </xf>
    <xf numFmtId="175" fontId="15" fillId="0" borderId="0" xfId="8" applyNumberFormat="1" applyFont="1" applyProtection="1">
      <protection locked="0"/>
    </xf>
    <xf numFmtId="168" fontId="15" fillId="0" borderId="0" xfId="8" applyNumberFormat="1" applyFont="1" applyBorder="1" applyProtection="1">
      <protection locked="0"/>
    </xf>
    <xf numFmtId="176" fontId="14" fillId="0" borderId="0" xfId="8" applyNumberFormat="1" applyFont="1" applyBorder="1" applyAlignment="1" applyProtection="1">
      <protection locked="0"/>
    </xf>
    <xf numFmtId="0" fontId="16" fillId="0" borderId="0" xfId="8" applyNumberFormat="1" applyFont="1" applyAlignment="1" applyProtection="1">
      <alignment horizontal="justify"/>
      <protection locked="0"/>
    </xf>
    <xf numFmtId="0" fontId="2" fillId="0" borderId="0" xfId="8" applyNumberFormat="1" applyFont="1" applyProtection="1">
      <protection locked="0"/>
    </xf>
    <xf numFmtId="175" fontId="2" fillId="0" borderId="0" xfId="8" applyNumberFormat="1" applyFont="1" applyAlignment="1" applyProtection="1">
      <protection locked="0"/>
    </xf>
    <xf numFmtId="172" fontId="15" fillId="0" borderId="0" xfId="8" applyNumberFormat="1" applyFont="1"/>
    <xf numFmtId="172" fontId="17" fillId="0" borderId="0" xfId="7" applyNumberFormat="1" applyFont="1" applyBorder="1" applyProtection="1">
      <protection locked="0"/>
    </xf>
    <xf numFmtId="49" fontId="15" fillId="0" borderId="0" xfId="8" applyNumberFormat="1" applyFont="1" applyAlignment="1" applyProtection="1">
      <alignment horizontal="center"/>
      <protection locked="0"/>
    </xf>
    <xf numFmtId="168" fontId="17" fillId="0" borderId="0" xfId="7" applyFont="1"/>
    <xf numFmtId="175" fontId="21" fillId="0" borderId="0" xfId="8" applyNumberFormat="1" applyFont="1" applyProtection="1">
      <protection locked="0"/>
    </xf>
    <xf numFmtId="177" fontId="15" fillId="0" borderId="0" xfId="8" applyNumberFormat="1" applyFont="1" applyBorder="1" applyProtection="1">
      <protection locked="0"/>
    </xf>
    <xf numFmtId="0" fontId="2" fillId="0" borderId="0" xfId="5" applyFont="1"/>
    <xf numFmtId="0" fontId="1" fillId="0" borderId="0" xfId="9" applyFont="1"/>
    <xf numFmtId="0" fontId="1" fillId="0" borderId="0" xfId="9" applyNumberFormat="1" applyFont="1"/>
    <xf numFmtId="0" fontId="2" fillId="0" borderId="0" xfId="9" applyFont="1"/>
    <xf numFmtId="0" fontId="2" fillId="0" borderId="0" xfId="9" applyNumberFormat="1" applyFont="1"/>
    <xf numFmtId="49" fontId="2" fillId="0" borderId="0" xfId="9" applyNumberFormat="1" applyFont="1" applyAlignment="1">
      <alignment horizontal="left" wrapText="1"/>
    </xf>
    <xf numFmtId="49" fontId="2" fillId="0" borderId="0" xfId="9" applyNumberFormat="1" applyFont="1" applyAlignment="1">
      <alignment horizontal="center" wrapText="1"/>
    </xf>
    <xf numFmtId="49" fontId="1" fillId="0" borderId="0" xfId="9" applyNumberFormat="1" applyFont="1" applyAlignment="1">
      <alignment horizontal="left"/>
    </xf>
    <xf numFmtId="49" fontId="22" fillId="0" borderId="0" xfId="9" applyNumberFormat="1" applyFont="1" applyAlignment="1">
      <alignment horizontal="left" vertical="top" wrapText="1"/>
    </xf>
    <xf numFmtId="3" fontId="1" fillId="0" borderId="0" xfId="9" applyNumberFormat="1" applyFont="1" applyAlignment="1">
      <alignment horizontal="right"/>
    </xf>
    <xf numFmtId="3" fontId="1" fillId="0" borderId="0" xfId="9" applyNumberFormat="1" applyFont="1" applyFill="1"/>
    <xf numFmtId="49" fontId="1" fillId="0" borderId="0" xfId="9" applyNumberFormat="1" applyFont="1" applyAlignment="1">
      <alignment horizontal="left" vertical="top" wrapText="1"/>
    </xf>
    <xf numFmtId="0" fontId="0" fillId="0" borderId="0" xfId="9" applyNumberFormat="1" applyFont="1"/>
    <xf numFmtId="0" fontId="1" fillId="0" borderId="0" xfId="9" applyNumberFormat="1" applyFont="1" applyAlignment="1">
      <alignment horizontal="right"/>
    </xf>
    <xf numFmtId="3" fontId="1" fillId="0" borderId="0" xfId="9" applyNumberFormat="1" applyFont="1"/>
    <xf numFmtId="0" fontId="1" fillId="0" borderId="0" xfId="9" quotePrefix="1" applyNumberFormat="1" applyFont="1"/>
    <xf numFmtId="3" fontId="1" fillId="0" borderId="8" xfId="9" applyNumberFormat="1" applyFont="1" applyBorder="1" applyAlignment="1">
      <alignment horizontal="right"/>
    </xf>
    <xf numFmtId="49" fontId="1" fillId="0" borderId="0" xfId="9" quotePrefix="1" applyNumberFormat="1" applyFont="1" applyAlignment="1">
      <alignment horizontal="left"/>
    </xf>
    <xf numFmtId="171" fontId="4" fillId="0" borderId="0" xfId="10" applyNumberFormat="1" applyFont="1" applyFill="1" applyAlignment="1" applyProtection="1">
      <alignment horizontal="centerContinuous"/>
    </xf>
    <xf numFmtId="0" fontId="4" fillId="0" borderId="0" xfId="10" applyNumberFormat="1" applyFont="1" applyFill="1" applyAlignment="1" applyProtection="1">
      <alignment horizontal="center"/>
    </xf>
    <xf numFmtId="0" fontId="24" fillId="0" borderId="0" xfId="10" applyFont="1" applyFill="1" applyAlignment="1" applyProtection="1">
      <alignment horizontal="center"/>
    </xf>
    <xf numFmtId="178" fontId="24" fillId="0" borderId="0" xfId="10" applyNumberFormat="1" applyFont="1" applyFill="1" applyAlignment="1" applyProtection="1">
      <alignment horizontal="right"/>
    </xf>
    <xf numFmtId="178" fontId="24" fillId="0" borderId="0" xfId="10" applyNumberFormat="1" applyFont="1" applyFill="1" applyBorder="1" applyAlignment="1" applyProtection="1">
      <alignment horizontal="right"/>
    </xf>
    <xf numFmtId="178" fontId="24" fillId="0" borderId="1" xfId="10" applyNumberFormat="1" applyFont="1" applyFill="1" applyBorder="1" applyAlignment="1" applyProtection="1">
      <alignment horizontal="centerContinuous"/>
    </xf>
    <xf numFmtId="178" fontId="24" fillId="0" borderId="0" xfId="10" applyNumberFormat="1" applyFont="1" applyFill="1" applyBorder="1" applyAlignment="1" applyProtection="1">
      <alignment horizontal="centerContinuous"/>
    </xf>
    <xf numFmtId="9" fontId="24" fillId="0" borderId="0" xfId="10" applyNumberFormat="1" applyFont="1" applyFill="1" applyAlignment="1" applyProtection="1">
      <alignment horizontal="center"/>
    </xf>
    <xf numFmtId="3" fontId="24" fillId="0" borderId="0" xfId="10" applyNumberFormat="1" applyFont="1" applyFill="1" applyBorder="1" applyProtection="1"/>
    <xf numFmtId="3" fontId="4" fillId="0" borderId="1" xfId="10" applyNumberFormat="1" applyFont="1" applyFill="1" applyBorder="1" applyProtection="1"/>
    <xf numFmtId="3" fontId="24" fillId="0" borderId="1" xfId="10" applyNumberFormat="1" applyFont="1" applyFill="1" applyBorder="1" applyProtection="1"/>
    <xf numFmtId="3" fontId="23" fillId="0" borderId="0" xfId="10" applyNumberFormat="1" applyFont="1" applyFill="1" applyBorder="1" applyAlignment="1" applyProtection="1">
      <alignment horizontal="center"/>
    </xf>
    <xf numFmtId="3" fontId="24" fillId="0" borderId="0" xfId="10" applyNumberFormat="1" applyFont="1" applyFill="1" applyProtection="1"/>
    <xf numFmtId="171" fontId="4" fillId="0" borderId="0" xfId="10" applyNumberFormat="1" applyFont="1" applyFill="1" applyAlignment="1" applyProtection="1">
      <alignment horizontal="centerContinuous" wrapText="1"/>
    </xf>
    <xf numFmtId="0" fontId="4" fillId="0" borderId="0" xfId="10" applyNumberFormat="1" applyFont="1" applyFill="1" applyAlignment="1" applyProtection="1">
      <alignment horizontal="center" wrapText="1"/>
    </xf>
    <xf numFmtId="0" fontId="24" fillId="0" borderId="0" xfId="10" applyFont="1" applyFill="1" applyBorder="1" applyAlignment="1" applyProtection="1">
      <alignment horizontal="center" wrapText="1"/>
    </xf>
    <xf numFmtId="178" fontId="24" fillId="0" borderId="0" xfId="10" applyNumberFormat="1" applyFont="1" applyFill="1" applyBorder="1" applyAlignment="1" applyProtection="1">
      <alignment horizontal="right" wrapText="1"/>
    </xf>
    <xf numFmtId="0" fontId="24" fillId="0" borderId="1" xfId="10" applyFont="1" applyFill="1" applyBorder="1" applyAlignment="1" applyProtection="1">
      <alignment horizontal="center" wrapText="1"/>
    </xf>
    <xf numFmtId="178" fontId="24" fillId="0" borderId="1" xfId="10" applyNumberFormat="1" applyFont="1" applyFill="1" applyBorder="1" applyAlignment="1" applyProtection="1">
      <alignment horizontal="center" wrapText="1"/>
    </xf>
    <xf numFmtId="178" fontId="24" fillId="0" borderId="1" xfId="10" applyNumberFormat="1" applyFont="1" applyFill="1" applyBorder="1" applyAlignment="1" applyProtection="1">
      <alignment horizontal="right" wrapText="1"/>
    </xf>
    <xf numFmtId="179" fontId="24" fillId="0" borderId="0" xfId="10" applyNumberFormat="1" applyFont="1" applyFill="1" applyBorder="1" applyAlignment="1" applyProtection="1">
      <alignment horizontal="right" wrapText="1"/>
    </xf>
    <xf numFmtId="9" fontId="24" fillId="0" borderId="0" xfId="10" applyNumberFormat="1" applyFont="1" applyFill="1" applyBorder="1" applyAlignment="1" applyProtection="1">
      <alignment horizontal="center" wrapText="1"/>
    </xf>
    <xf numFmtId="3" fontId="24" fillId="0" borderId="0" xfId="10" applyNumberFormat="1" applyFont="1" applyFill="1" applyBorder="1" applyAlignment="1" applyProtection="1">
      <alignment wrapText="1"/>
    </xf>
    <xf numFmtId="3" fontId="24" fillId="0" borderId="1" xfId="10" applyNumberFormat="1" applyFont="1" applyFill="1" applyBorder="1" applyAlignment="1" applyProtection="1">
      <alignment wrapText="1"/>
    </xf>
    <xf numFmtId="3" fontId="23" fillId="0" borderId="0" xfId="10" applyNumberFormat="1" applyFont="1" applyFill="1" applyBorder="1" applyAlignment="1" applyProtection="1">
      <alignment horizontal="center" wrapText="1"/>
    </xf>
    <xf numFmtId="3" fontId="24" fillId="0" borderId="0" xfId="10" applyNumberFormat="1" applyFont="1" applyFill="1" applyBorder="1" applyAlignment="1" applyProtection="1">
      <alignment horizontal="centerContinuous" wrapText="1"/>
    </xf>
    <xf numFmtId="3" fontId="24" fillId="0" borderId="0" xfId="10" applyNumberFormat="1" applyFont="1" applyFill="1" applyAlignment="1" applyProtection="1">
      <alignment wrapText="1"/>
    </xf>
    <xf numFmtId="178" fontId="25" fillId="0" borderId="1" xfId="10" applyNumberFormat="1" applyFont="1" applyFill="1" applyBorder="1" applyProtection="1"/>
    <xf numFmtId="178" fontId="26" fillId="0" borderId="1" xfId="10" applyNumberFormat="1" applyFont="1" applyFill="1" applyBorder="1" applyAlignment="1" applyProtection="1">
      <alignment horizontal="left"/>
    </xf>
    <xf numFmtId="178" fontId="4" fillId="0" borderId="0" xfId="10" applyNumberFormat="1" applyFont="1" applyFill="1" applyBorder="1" applyAlignment="1" applyProtection="1">
      <alignment horizontal="centerContinuous"/>
    </xf>
    <xf numFmtId="178" fontId="4" fillId="0" borderId="0" xfId="10" applyNumberFormat="1" applyFont="1" applyFill="1" applyBorder="1" applyAlignment="1" applyProtection="1">
      <alignment horizontal="center"/>
    </xf>
    <xf numFmtId="3" fontId="4" fillId="0" borderId="0" xfId="10" applyNumberFormat="1" applyFont="1" applyFill="1" applyBorder="1" applyProtection="1"/>
    <xf numFmtId="9" fontId="4" fillId="0" borderId="0" xfId="10" applyNumberFormat="1" applyFont="1" applyFill="1" applyBorder="1" applyAlignment="1" applyProtection="1">
      <alignment horizontal="center"/>
    </xf>
    <xf numFmtId="3" fontId="4" fillId="0" borderId="0" xfId="10" applyNumberFormat="1" applyFont="1" applyFill="1" applyProtection="1"/>
    <xf numFmtId="3" fontId="4" fillId="0" borderId="0" xfId="10" applyNumberFormat="1" applyFont="1" applyFill="1" applyBorder="1" applyAlignment="1" applyProtection="1">
      <alignment horizontal="center"/>
    </xf>
    <xf numFmtId="178" fontId="25" fillId="0" borderId="4" xfId="10" applyNumberFormat="1" applyFont="1" applyFill="1" applyBorder="1" applyProtection="1"/>
    <xf numFmtId="180" fontId="25" fillId="0" borderId="4" xfId="10" quotePrefix="1" applyNumberFormat="1" applyFont="1" applyFill="1" applyBorder="1" applyAlignment="1" applyProtection="1">
      <alignment horizontal="left"/>
    </xf>
    <xf numFmtId="180" fontId="25" fillId="0" borderId="4" xfId="10" applyNumberFormat="1" applyFont="1" applyFill="1" applyBorder="1" applyAlignment="1" applyProtection="1">
      <alignment horizontal="centerContinuous"/>
    </xf>
    <xf numFmtId="3" fontId="4" fillId="0" borderId="4" xfId="10" applyNumberFormat="1" applyFont="1" applyFill="1" applyBorder="1" applyProtection="1"/>
    <xf numFmtId="178" fontId="4" fillId="0" borderId="0" xfId="10" applyNumberFormat="1" applyFont="1" applyFill="1" applyAlignment="1" applyProtection="1">
      <alignment horizontal="center"/>
    </xf>
    <xf numFmtId="178" fontId="4" fillId="0" borderId="0" xfId="10" applyNumberFormat="1" applyFont="1" applyFill="1" applyAlignment="1" applyProtection="1">
      <alignment horizontal="centerContinuous"/>
    </xf>
    <xf numFmtId="178" fontId="25" fillId="0" borderId="0" xfId="10" applyNumberFormat="1" applyFont="1" applyFill="1" applyBorder="1" applyProtection="1"/>
    <xf numFmtId="178" fontId="26" fillId="0" borderId="0" xfId="10" applyNumberFormat="1" applyFont="1" applyFill="1" applyBorder="1" applyAlignment="1" applyProtection="1">
      <alignment horizontal="left"/>
    </xf>
    <xf numFmtId="180" fontId="25" fillId="0" borderId="0" xfId="10" applyNumberFormat="1" applyFont="1" applyFill="1" applyBorder="1" applyAlignment="1" applyProtection="1">
      <alignment horizontal="centerContinuous"/>
    </xf>
    <xf numFmtId="178" fontId="25" fillId="0" borderId="0" xfId="10" applyNumberFormat="1" applyFont="1" applyFill="1" applyProtection="1"/>
    <xf numFmtId="0" fontId="25" fillId="0" borderId="0" xfId="10" applyFont="1" applyFill="1" applyAlignment="1" applyProtection="1">
      <alignment horizontal="center"/>
    </xf>
    <xf numFmtId="178" fontId="4" fillId="0" borderId="0" xfId="10" applyNumberFormat="1" applyFont="1" applyFill="1" applyProtection="1"/>
    <xf numFmtId="178" fontId="4" fillId="0" borderId="0" xfId="10" applyNumberFormat="1" applyFont="1" applyFill="1" applyBorder="1" applyProtection="1"/>
    <xf numFmtId="0" fontId="4" fillId="0" borderId="0" xfId="10" applyFont="1" applyFill="1" applyProtection="1"/>
    <xf numFmtId="9" fontId="4" fillId="0" borderId="0" xfId="10" applyNumberFormat="1" applyFont="1" applyFill="1" applyAlignment="1" applyProtection="1">
      <alignment horizontal="center"/>
    </xf>
    <xf numFmtId="3" fontId="3" fillId="0" borderId="9" xfId="10" applyNumberFormat="1" applyFont="1" applyFill="1" applyBorder="1" applyAlignment="1" applyProtection="1">
      <alignment horizontal="left"/>
    </xf>
    <xf numFmtId="3" fontId="4" fillId="0" borderId="10" xfId="10" applyNumberFormat="1" applyFont="1" applyFill="1" applyBorder="1" applyAlignment="1" applyProtection="1">
      <alignment horizontal="center"/>
    </xf>
    <xf numFmtId="3" fontId="4" fillId="0" borderId="10" xfId="10" applyNumberFormat="1" applyFont="1" applyFill="1" applyBorder="1" applyProtection="1"/>
    <xf numFmtId="3" fontId="4" fillId="0" borderId="11" xfId="10" applyNumberFormat="1" applyFont="1" applyFill="1" applyBorder="1" applyProtection="1"/>
    <xf numFmtId="3" fontId="23" fillId="0" borderId="12" xfId="10" applyNumberFormat="1" applyFont="1" applyFill="1" applyBorder="1" applyAlignment="1" applyProtection="1">
      <alignment horizontal="center"/>
    </xf>
    <xf numFmtId="3" fontId="24" fillId="0" borderId="0" xfId="10" applyNumberFormat="1" applyFont="1" applyFill="1" applyBorder="1" applyAlignment="1" applyProtection="1">
      <alignment horizontal="center"/>
    </xf>
    <xf numFmtId="3" fontId="24" fillId="0" borderId="13" xfId="10" applyNumberFormat="1" applyFont="1" applyFill="1" applyBorder="1" applyAlignment="1" applyProtection="1">
      <alignment horizontal="center"/>
    </xf>
    <xf numFmtId="179" fontId="24" fillId="0" borderId="1" xfId="10" applyNumberFormat="1" applyFont="1" applyFill="1" applyBorder="1" applyAlignment="1" applyProtection="1">
      <alignment horizontal="right" wrapText="1"/>
    </xf>
    <xf numFmtId="9" fontId="24" fillId="0" borderId="1" xfId="10" applyNumberFormat="1" applyFont="1" applyFill="1" applyBorder="1" applyAlignment="1" applyProtection="1">
      <alignment horizontal="center" wrapText="1"/>
    </xf>
    <xf numFmtId="3" fontId="23" fillId="0" borderId="12" xfId="10" applyNumberFormat="1" applyFont="1" applyFill="1" applyBorder="1" applyAlignment="1" applyProtection="1">
      <alignment horizontal="center" wrapText="1"/>
    </xf>
    <xf numFmtId="3" fontId="23" fillId="0" borderId="13" xfId="10" applyNumberFormat="1" applyFont="1" applyFill="1" applyBorder="1" applyAlignment="1" applyProtection="1">
      <alignment horizontal="center" wrapText="1"/>
    </xf>
    <xf numFmtId="178" fontId="27" fillId="0" borderId="0" xfId="10" applyNumberFormat="1" applyFont="1" applyFill="1" applyBorder="1" applyAlignment="1" applyProtection="1">
      <alignment horizontal="center" wrapText="1"/>
    </xf>
    <xf numFmtId="178" fontId="27" fillId="0" borderId="0" xfId="10" applyNumberFormat="1" applyFont="1" applyFill="1" applyBorder="1" applyAlignment="1" applyProtection="1">
      <alignment horizontal="right" wrapText="1"/>
    </xf>
    <xf numFmtId="3" fontId="24" fillId="0" borderId="13" xfId="10" applyNumberFormat="1" applyFont="1" applyFill="1" applyBorder="1" applyAlignment="1" applyProtection="1">
      <alignment horizontal="centerContinuous" wrapText="1"/>
    </xf>
    <xf numFmtId="3" fontId="28" fillId="0" borderId="0" xfId="10" applyNumberFormat="1" applyFont="1" applyFill="1" applyProtection="1">
      <protection locked="0"/>
    </xf>
    <xf numFmtId="0" fontId="28" fillId="0" borderId="0" xfId="10" applyNumberFormat="1" applyFont="1" applyFill="1" applyAlignment="1" applyProtection="1">
      <alignment horizontal="center"/>
      <protection locked="0"/>
    </xf>
    <xf numFmtId="180" fontId="24" fillId="0" borderId="0" xfId="10" applyNumberFormat="1" applyFont="1" applyFill="1" applyAlignment="1" applyProtection="1">
      <alignment horizontal="center"/>
      <protection locked="0"/>
    </xf>
    <xf numFmtId="3" fontId="29" fillId="0" borderId="0" xfId="11" applyNumberFormat="1" applyFont="1" applyFill="1" applyBorder="1"/>
    <xf numFmtId="181" fontId="24" fillId="0" borderId="0" xfId="10" applyNumberFormat="1" applyFont="1" applyFill="1" applyBorder="1" applyAlignment="1" applyProtection="1">
      <alignment horizontal="right"/>
    </xf>
    <xf numFmtId="181" fontId="24" fillId="0" borderId="0" xfId="10" applyNumberFormat="1" applyFont="1" applyFill="1" applyBorder="1" applyAlignment="1" applyProtection="1">
      <alignment horizontal="center"/>
      <protection locked="0"/>
    </xf>
    <xf numFmtId="181" fontId="24" fillId="0" borderId="0" xfId="10" applyNumberFormat="1" applyFont="1" applyFill="1" applyAlignment="1" applyProtection="1">
      <alignment horizontal="right"/>
      <protection locked="0"/>
    </xf>
    <xf numFmtId="181" fontId="24" fillId="0" borderId="0" xfId="10" applyNumberFormat="1" applyFont="1" applyFill="1" applyAlignment="1" applyProtection="1">
      <alignment horizontal="right"/>
    </xf>
    <xf numFmtId="9" fontId="24" fillId="0" borderId="0" xfId="10" applyNumberFormat="1" applyFont="1" applyFill="1" applyAlignment="1" applyProtection="1">
      <alignment horizontal="right"/>
    </xf>
    <xf numFmtId="3" fontId="23" fillId="0" borderId="0" xfId="10" applyNumberFormat="1" applyFont="1" applyFill="1" applyBorder="1" applyProtection="1"/>
    <xf numFmtId="181" fontId="24" fillId="0" borderId="13" xfId="10" applyNumberFormat="1" applyFont="1" applyFill="1" applyBorder="1" applyAlignment="1" applyProtection="1">
      <alignment horizontal="right"/>
    </xf>
    <xf numFmtId="171" fontId="24" fillId="5" borderId="0" xfId="11" applyNumberFormat="1" applyFont="1" applyFill="1" applyBorder="1" applyAlignment="1" applyProtection="1">
      <alignment horizontal="left"/>
      <protection locked="0"/>
    </xf>
    <xf numFmtId="0" fontId="24" fillId="0" borderId="0" xfId="11" applyNumberFormat="1" applyFont="1" applyFill="1" applyBorder="1" applyAlignment="1" applyProtection="1">
      <alignment horizontal="center"/>
      <protection locked="0"/>
    </xf>
    <xf numFmtId="0" fontId="24" fillId="5" borderId="0" xfId="11" applyNumberFormat="1" applyFont="1" applyFill="1" applyAlignment="1" applyProtection="1">
      <alignment horizontal="center"/>
      <protection locked="0"/>
    </xf>
    <xf numFmtId="172" fontId="24" fillId="5" borderId="0" xfId="11" applyNumberFormat="1" applyFont="1" applyFill="1" applyBorder="1"/>
    <xf numFmtId="172" fontId="24" fillId="0" borderId="0" xfId="10" applyNumberFormat="1" applyFont="1" applyFill="1" applyBorder="1" applyAlignment="1" applyProtection="1">
      <alignment horizontal="right"/>
    </xf>
    <xf numFmtId="172" fontId="24" fillId="5" borderId="0" xfId="10" applyNumberFormat="1" applyFont="1" applyFill="1" applyBorder="1" applyAlignment="1" applyProtection="1">
      <alignment horizontal="center"/>
      <protection locked="0"/>
    </xf>
    <xf numFmtId="172" fontId="24" fillId="5" borderId="0" xfId="10" applyNumberFormat="1" applyFont="1" applyFill="1" applyAlignment="1" applyProtection="1">
      <alignment horizontal="right"/>
      <protection locked="0"/>
    </xf>
    <xf numFmtId="172" fontId="24" fillId="0" borderId="0" xfId="10" applyNumberFormat="1" applyFont="1" applyFill="1" applyAlignment="1" applyProtection="1">
      <alignment horizontal="right"/>
    </xf>
    <xf numFmtId="182" fontId="24" fillId="5" borderId="0" xfId="10" applyNumberFormat="1" applyFont="1" applyFill="1" applyAlignment="1" applyProtection="1">
      <alignment horizontal="right"/>
    </xf>
    <xf numFmtId="172" fontId="24" fillId="0" borderId="0" xfId="10" applyNumberFormat="1" applyFont="1" applyFill="1" applyProtection="1"/>
    <xf numFmtId="172" fontId="23" fillId="0" borderId="0" xfId="10" applyNumberFormat="1" applyFont="1" applyFill="1" applyBorder="1" applyProtection="1"/>
    <xf numFmtId="3" fontId="24" fillId="0" borderId="0" xfId="11" applyNumberFormat="1" applyFont="1" applyFill="1" applyBorder="1" applyAlignment="1" applyProtection="1">
      <protection locked="0"/>
    </xf>
    <xf numFmtId="0" fontId="24" fillId="0" borderId="0" xfId="10" applyNumberFormat="1" applyFont="1" applyFill="1" applyAlignment="1" applyProtection="1">
      <alignment horizontal="center"/>
      <protection locked="0"/>
    </xf>
    <xf numFmtId="172" fontId="24" fillId="0" borderId="0" xfId="11" applyNumberFormat="1" applyFont="1" applyFill="1" applyBorder="1"/>
    <xf numFmtId="172" fontId="24" fillId="0" borderId="0" xfId="11" applyNumberFormat="1" applyFont="1" applyFill="1" applyBorder="1" applyAlignment="1" applyProtection="1">
      <protection locked="0"/>
    </xf>
    <xf numFmtId="172" fontId="24" fillId="0" borderId="0" xfId="10" applyNumberFormat="1" applyFont="1" applyFill="1" applyBorder="1" applyAlignment="1" applyProtection="1">
      <alignment horizontal="center"/>
      <protection locked="0"/>
    </xf>
    <xf numFmtId="172" fontId="24" fillId="0" borderId="0" xfId="10" applyNumberFormat="1" applyFont="1" applyFill="1" applyAlignment="1" applyProtection="1">
      <alignment horizontal="right"/>
      <protection locked="0"/>
    </xf>
    <xf numFmtId="3" fontId="30" fillId="0" borderId="0" xfId="10" applyNumberFormat="1" applyFont="1" applyFill="1" applyAlignment="1" applyProtection="1">
      <alignment horizontal="right"/>
    </xf>
    <xf numFmtId="172" fontId="24" fillId="0" borderId="4" xfId="11" applyNumberFormat="1" applyFont="1" applyFill="1" applyBorder="1"/>
    <xf numFmtId="172" fontId="4" fillId="0" borderId="0" xfId="12" applyNumberFormat="1" applyFont="1"/>
    <xf numFmtId="172" fontId="4" fillId="0" borderId="0" xfId="12" applyNumberFormat="1" applyFont="1" applyAlignment="1">
      <alignment horizontal="right"/>
    </xf>
    <xf numFmtId="3" fontId="30" fillId="0" borderId="0" xfId="10" applyNumberFormat="1" applyFont="1" applyFill="1" applyProtection="1"/>
    <xf numFmtId="182" fontId="24" fillId="0" borderId="0" xfId="6" applyNumberFormat="1" applyFont="1" applyFill="1" applyBorder="1" applyAlignment="1" applyProtection="1">
      <protection locked="0"/>
    </xf>
    <xf numFmtId="0" fontId="4" fillId="0" borderId="0" xfId="12" applyFont="1" applyAlignment="1">
      <alignment horizontal="right"/>
    </xf>
    <xf numFmtId="0" fontId="4" fillId="0" borderId="0" xfId="10" applyNumberFormat="1" applyFont="1" applyFill="1" applyAlignment="1" applyProtection="1">
      <alignment horizontal="centerContinuous"/>
    </xf>
    <xf numFmtId="172" fontId="4" fillId="0" borderId="0" xfId="10" applyNumberFormat="1" applyFont="1" applyFill="1" applyProtection="1"/>
    <xf numFmtId="172" fontId="28" fillId="0" borderId="0" xfId="10" applyNumberFormat="1" applyFont="1" applyFill="1" applyProtection="1">
      <protection locked="0"/>
    </xf>
    <xf numFmtId="172" fontId="4" fillId="0" borderId="0" xfId="10" applyNumberFormat="1" applyFont="1" applyFill="1" applyBorder="1" applyProtection="1"/>
    <xf numFmtId="172" fontId="4" fillId="0" borderId="0" xfId="10" applyNumberFormat="1" applyFont="1" applyFill="1" applyAlignment="1" applyProtection="1">
      <alignment horizontal="center"/>
    </xf>
    <xf numFmtId="172" fontId="24" fillId="0" borderId="0" xfId="10" applyNumberFormat="1" applyFont="1" applyFill="1" applyBorder="1" applyProtection="1"/>
    <xf numFmtId="171" fontId="24" fillId="0" borderId="0" xfId="11" applyNumberFormat="1" applyFont="1" applyFill="1" applyBorder="1" applyAlignment="1" applyProtection="1">
      <protection locked="0"/>
    </xf>
    <xf numFmtId="0" fontId="24" fillId="0" borderId="0" xfId="11" applyNumberFormat="1" applyFont="1" applyFill="1" applyAlignment="1" applyProtection="1">
      <alignment horizontal="center"/>
      <protection locked="0"/>
    </xf>
    <xf numFmtId="9" fontId="24" fillId="5" borderId="0" xfId="10" applyNumberFormat="1" applyFont="1" applyFill="1" applyAlignment="1" applyProtection="1">
      <alignment horizontal="right"/>
    </xf>
    <xf numFmtId="169" fontId="24" fillId="0" borderId="0" xfId="10" applyNumberFormat="1" applyFont="1" applyFill="1" applyProtection="1">
      <protection locked="0"/>
    </xf>
    <xf numFmtId="172" fontId="24" fillId="0" borderId="0" xfId="10" applyNumberFormat="1" applyFont="1" applyFill="1" applyProtection="1">
      <protection locked="0"/>
    </xf>
    <xf numFmtId="0" fontId="30" fillId="0" borderId="0" xfId="10" applyNumberFormat="1" applyFont="1" applyFill="1" applyAlignment="1" applyProtection="1">
      <alignment horizontal="center"/>
      <protection locked="0"/>
    </xf>
    <xf numFmtId="0" fontId="30" fillId="0" borderId="0" xfId="11" applyNumberFormat="1" applyFont="1" applyFill="1" applyAlignment="1" applyProtection="1">
      <alignment horizontal="center"/>
      <protection locked="0"/>
    </xf>
    <xf numFmtId="172" fontId="24" fillId="0" borderId="4" xfId="10" applyNumberFormat="1" applyFont="1" applyFill="1" applyBorder="1" applyAlignment="1" applyProtection="1">
      <alignment horizontal="right"/>
      <protection locked="0"/>
    </xf>
    <xf numFmtId="0" fontId="4" fillId="0" borderId="0" xfId="12" applyFont="1"/>
    <xf numFmtId="172" fontId="31" fillId="0" borderId="0" xfId="10" applyNumberFormat="1" applyFont="1" applyFill="1" applyBorder="1" applyProtection="1"/>
    <xf numFmtId="3" fontId="31" fillId="0" borderId="12" xfId="10" applyNumberFormat="1" applyFont="1" applyFill="1" applyBorder="1" applyAlignment="1" applyProtection="1">
      <alignment horizontal="center"/>
    </xf>
    <xf numFmtId="3" fontId="31" fillId="0" borderId="0" xfId="10" applyNumberFormat="1" applyFont="1" applyFill="1" applyBorder="1" applyAlignment="1" applyProtection="1">
      <alignment horizontal="center"/>
    </xf>
    <xf numFmtId="3" fontId="30" fillId="0" borderId="0" xfId="10" applyNumberFormat="1" applyFont="1" applyFill="1" applyBorder="1" applyProtection="1"/>
    <xf numFmtId="169" fontId="30" fillId="0" borderId="0" xfId="10" applyNumberFormat="1" applyFont="1" applyFill="1" applyProtection="1">
      <protection locked="0"/>
    </xf>
    <xf numFmtId="172" fontId="30" fillId="0" borderId="0" xfId="10" applyNumberFormat="1" applyFont="1" applyFill="1" applyBorder="1" applyAlignment="1" applyProtection="1">
      <alignment horizontal="right"/>
      <protection locked="0"/>
    </xf>
    <xf numFmtId="172" fontId="30" fillId="0" borderId="0" xfId="10" applyNumberFormat="1" applyFont="1" applyFill="1" applyProtection="1">
      <protection locked="0"/>
    </xf>
    <xf numFmtId="181" fontId="30" fillId="0" borderId="0" xfId="10" applyNumberFormat="1" applyFont="1" applyFill="1" applyBorder="1" applyAlignment="1" applyProtection="1">
      <alignment horizontal="right"/>
      <protection locked="0"/>
    </xf>
    <xf numFmtId="3" fontId="30" fillId="0" borderId="0" xfId="11" applyNumberFormat="1" applyFont="1" applyFill="1" applyProtection="1">
      <protection locked="0"/>
    </xf>
    <xf numFmtId="172" fontId="30" fillId="0" borderId="0" xfId="11" applyNumberFormat="1" applyFont="1" applyFill="1" applyBorder="1" applyProtection="1">
      <protection locked="0"/>
    </xf>
    <xf numFmtId="172" fontId="30" fillId="0" borderId="0" xfId="11" applyNumberFormat="1" applyFont="1" applyFill="1" applyProtection="1">
      <protection locked="0"/>
    </xf>
    <xf numFmtId="3" fontId="30" fillId="0" borderId="0" xfId="11" applyNumberFormat="1" applyFont="1" applyFill="1" applyBorder="1" applyProtection="1">
      <protection locked="0"/>
    </xf>
    <xf numFmtId="0" fontId="28" fillId="0" borderId="0" xfId="11" applyNumberFormat="1" applyFont="1" applyFill="1" applyAlignment="1" applyProtection="1">
      <alignment horizontal="center"/>
      <protection locked="0"/>
    </xf>
    <xf numFmtId="172" fontId="24" fillId="0" borderId="0" xfId="11" applyNumberFormat="1" applyFont="1" applyFill="1" applyProtection="1">
      <protection locked="0"/>
    </xf>
    <xf numFmtId="172" fontId="28" fillId="0" borderId="0" xfId="11" applyNumberFormat="1" applyFont="1" applyFill="1" applyProtection="1">
      <protection locked="0"/>
    </xf>
    <xf numFmtId="3" fontId="25" fillId="0" borderId="0" xfId="10" applyNumberFormat="1" applyFont="1" applyFill="1" applyProtection="1">
      <protection locked="0"/>
    </xf>
    <xf numFmtId="172" fontId="30" fillId="0" borderId="0" xfId="10" applyNumberFormat="1" applyFont="1" applyFill="1" applyAlignment="1" applyProtection="1">
      <alignment horizontal="right"/>
    </xf>
    <xf numFmtId="172" fontId="24" fillId="0" borderId="0" xfId="10" applyNumberFormat="1" applyFont="1" applyFill="1" applyBorder="1" applyAlignment="1" applyProtection="1">
      <alignment horizontal="right"/>
      <protection locked="0"/>
    </xf>
    <xf numFmtId="9" fontId="24" fillId="0" borderId="0" xfId="10" applyNumberFormat="1" applyFont="1" applyFill="1" applyBorder="1" applyAlignment="1" applyProtection="1">
      <alignment horizontal="right"/>
    </xf>
    <xf numFmtId="0" fontId="30" fillId="0" borderId="0" xfId="11" applyNumberFormat="1" applyFont="1" applyFill="1" applyBorder="1" applyAlignment="1" applyProtection="1">
      <alignment horizontal="center"/>
      <protection locked="0"/>
    </xf>
    <xf numFmtId="3" fontId="24" fillId="0" borderId="0" xfId="10" applyNumberFormat="1" applyFont="1" applyProtection="1"/>
    <xf numFmtId="0" fontId="24" fillId="0" borderId="0" xfId="10" applyNumberFormat="1" applyFont="1" applyAlignment="1" applyProtection="1">
      <alignment horizontal="center"/>
    </xf>
    <xf numFmtId="172" fontId="24" fillId="0" borderId="0" xfId="10" applyNumberFormat="1" applyFont="1" applyProtection="1"/>
    <xf numFmtId="172" fontId="24" fillId="0" borderId="0" xfId="10" applyNumberFormat="1" applyFont="1" applyBorder="1" applyProtection="1"/>
    <xf numFmtId="172" fontId="24" fillId="0" borderId="0" xfId="10" applyNumberFormat="1" applyFont="1" applyAlignment="1" applyProtection="1">
      <alignment horizontal="center"/>
    </xf>
    <xf numFmtId="9" fontId="24" fillId="0" borderId="0" xfId="10" applyNumberFormat="1" applyFont="1" applyAlignment="1" applyProtection="1">
      <alignment horizontal="center"/>
    </xf>
    <xf numFmtId="3" fontId="24" fillId="0" borderId="12" xfId="10" applyNumberFormat="1" applyFont="1" applyBorder="1" applyAlignment="1" applyProtection="1">
      <alignment horizontal="center"/>
    </xf>
    <xf numFmtId="3" fontId="24" fillId="0" borderId="0" xfId="10" applyNumberFormat="1" applyFont="1" applyBorder="1" applyAlignment="1" applyProtection="1">
      <alignment horizontal="center"/>
    </xf>
    <xf numFmtId="3" fontId="24" fillId="0" borderId="13" xfId="10" applyNumberFormat="1" applyFont="1" applyBorder="1" applyProtection="1"/>
    <xf numFmtId="3" fontId="24" fillId="0" borderId="0" xfId="10" applyNumberFormat="1" applyFont="1" applyBorder="1" applyProtection="1"/>
    <xf numFmtId="0" fontId="30" fillId="0" borderId="0" xfId="10" applyNumberFormat="1" applyFont="1" applyFill="1" applyAlignment="1" applyProtection="1">
      <alignment horizontal="center"/>
    </xf>
    <xf numFmtId="172" fontId="24" fillId="0" borderId="4" xfId="10" applyNumberFormat="1" applyFont="1" applyFill="1" applyBorder="1" applyProtection="1"/>
    <xf numFmtId="172" fontId="30" fillId="0" borderId="0" xfId="10" applyNumberFormat="1" applyFont="1" applyFill="1" applyBorder="1" applyProtection="1"/>
    <xf numFmtId="3" fontId="30" fillId="0" borderId="12" xfId="10" applyNumberFormat="1" applyFont="1" applyFill="1" applyBorder="1" applyAlignment="1" applyProtection="1">
      <alignment horizontal="center"/>
    </xf>
    <xf numFmtId="3" fontId="30" fillId="0" borderId="0" xfId="10" applyNumberFormat="1" applyFont="1" applyFill="1" applyBorder="1" applyAlignment="1" applyProtection="1">
      <alignment horizontal="center"/>
    </xf>
    <xf numFmtId="0" fontId="24" fillId="0" borderId="0" xfId="10" applyNumberFormat="1" applyFont="1" applyFill="1" applyAlignment="1" applyProtection="1">
      <alignment horizontal="center"/>
    </xf>
    <xf numFmtId="172" fontId="24" fillId="0" borderId="0" xfId="10" applyNumberFormat="1" applyFont="1" applyFill="1" applyAlignment="1" applyProtection="1">
      <alignment horizontal="center"/>
    </xf>
    <xf numFmtId="3" fontId="24" fillId="0" borderId="12" xfId="10" applyNumberFormat="1" applyFont="1" applyFill="1" applyBorder="1" applyAlignment="1" applyProtection="1">
      <alignment horizontal="center"/>
    </xf>
    <xf numFmtId="171" fontId="24" fillId="0" borderId="0" xfId="12" applyNumberFormat="1" applyFont="1" applyFill="1" applyProtection="1">
      <protection locked="0"/>
    </xf>
    <xf numFmtId="0" fontId="24" fillId="0" borderId="0" xfId="12" applyNumberFormat="1" applyFont="1" applyFill="1" applyAlignment="1" applyProtection="1">
      <alignment horizontal="center"/>
      <protection locked="0"/>
    </xf>
    <xf numFmtId="172" fontId="24" fillId="0" borderId="0" xfId="12" applyNumberFormat="1" applyFont="1" applyFill="1"/>
    <xf numFmtId="172" fontId="24" fillId="0" borderId="0" xfId="12" applyNumberFormat="1" applyFont="1" applyFill="1" applyProtection="1">
      <protection locked="0"/>
    </xf>
    <xf numFmtId="172" fontId="24" fillId="0" borderId="0" xfId="12" applyNumberFormat="1" applyFont="1" applyFill="1" applyAlignment="1">
      <alignment horizontal="right"/>
    </xf>
    <xf numFmtId="172" fontId="24" fillId="0" borderId="0" xfId="12" applyNumberFormat="1" applyFont="1" applyFill="1" applyAlignment="1" applyProtection="1">
      <alignment horizontal="center"/>
      <protection locked="0"/>
    </xf>
    <xf numFmtId="172" fontId="24" fillId="0" borderId="0" xfId="12" applyNumberFormat="1" applyFont="1" applyFill="1" applyAlignment="1" applyProtection="1">
      <alignment horizontal="right"/>
      <protection locked="0"/>
    </xf>
    <xf numFmtId="3" fontId="23" fillId="0" borderId="14" xfId="10" applyNumberFormat="1" applyFont="1" applyFill="1" applyBorder="1" applyAlignment="1" applyProtection="1">
      <alignment horizontal="center"/>
    </xf>
    <xf numFmtId="3" fontId="23" fillId="0" borderId="15" xfId="10" applyNumberFormat="1" applyFont="1" applyFill="1" applyBorder="1" applyAlignment="1" applyProtection="1">
      <alignment horizontal="center"/>
    </xf>
    <xf numFmtId="181" fontId="24" fillId="0" borderId="15" xfId="10" applyNumberFormat="1" applyFont="1" applyFill="1" applyBorder="1" applyAlignment="1" applyProtection="1">
      <alignment horizontal="right"/>
    </xf>
    <xf numFmtId="181" fontId="24" fillId="0" borderId="16" xfId="10" applyNumberFormat="1" applyFont="1" applyFill="1" applyBorder="1" applyAlignment="1" applyProtection="1">
      <alignment horizontal="right"/>
    </xf>
    <xf numFmtId="172" fontId="30" fillId="0" borderId="2" xfId="10" applyNumberFormat="1" applyFont="1" applyFill="1" applyBorder="1" applyProtection="1"/>
    <xf numFmtId="172" fontId="3" fillId="0" borderId="0" xfId="12" applyNumberFormat="1" applyFont="1"/>
    <xf numFmtId="0" fontId="3" fillId="0" borderId="0" xfId="12" applyFont="1" applyAlignment="1">
      <alignment horizontal="right"/>
    </xf>
    <xf numFmtId="172" fontId="4" fillId="0" borderId="0" xfId="12" applyNumberFormat="1" applyFont="1" applyFill="1"/>
    <xf numFmtId="0" fontId="4" fillId="0" borderId="0" xfId="12" applyFont="1" applyFill="1"/>
    <xf numFmtId="3" fontId="24" fillId="0" borderId="0" xfId="10" applyNumberFormat="1" applyFont="1" applyAlignment="1" applyProtection="1">
      <alignment horizontal="center"/>
    </xf>
    <xf numFmtId="0" fontId="24" fillId="0" borderId="0" xfId="10" applyFont="1" applyAlignment="1" applyProtection="1">
      <alignment horizontal="center"/>
    </xf>
    <xf numFmtId="0" fontId="15" fillId="0" borderId="0" xfId="1" applyFont="1"/>
    <xf numFmtId="168" fontId="4" fillId="0" borderId="0" xfId="3" applyNumberFormat="1" applyFont="1" applyFill="1"/>
    <xf numFmtId="0" fontId="11" fillId="0" borderId="0" xfId="0" applyFont="1"/>
    <xf numFmtId="1" fontId="11" fillId="0" borderId="0" xfId="0" applyNumberFormat="1" applyFont="1"/>
    <xf numFmtId="166" fontId="4" fillId="0" borderId="0" xfId="3" applyNumberFormat="1" applyFont="1"/>
    <xf numFmtId="0" fontId="4" fillId="0" borderId="0" xfId="3" applyFont="1" applyAlignment="1">
      <alignment horizontal="right"/>
    </xf>
    <xf numFmtId="0" fontId="32" fillId="0" borderId="0" xfId="0" applyFont="1"/>
    <xf numFmtId="167" fontId="3" fillId="0" borderId="0" xfId="3" applyNumberFormat="1" applyFont="1" applyFill="1" applyBorder="1"/>
    <xf numFmtId="3" fontId="11" fillId="2" borderId="6" xfId="0" applyNumberFormat="1" applyFont="1" applyFill="1" applyBorder="1"/>
    <xf numFmtId="3" fontId="11" fillId="2" borderId="1" xfId="0" applyNumberFormat="1" applyFont="1" applyFill="1" applyBorder="1"/>
    <xf numFmtId="0" fontId="0" fillId="2" borderId="0" xfId="0" applyFill="1"/>
    <xf numFmtId="166" fontId="1" fillId="0" borderId="0" xfId="9" applyNumberFormat="1" applyFont="1" applyAlignment="1">
      <alignment horizontal="right"/>
    </xf>
    <xf numFmtId="166" fontId="16" fillId="0" borderId="0" xfId="1" applyNumberFormat="1" applyFont="1"/>
    <xf numFmtId="166" fontId="2" fillId="0" borderId="0" xfId="1" applyNumberFormat="1" applyFont="1"/>
    <xf numFmtId="166" fontId="1" fillId="0" borderId="0" xfId="1" applyNumberFormat="1" applyFont="1"/>
    <xf numFmtId="166" fontId="15" fillId="0" borderId="0" xfId="1" applyNumberFormat="1" applyFont="1"/>
    <xf numFmtId="0" fontId="1" fillId="0" borderId="0" xfId="5"/>
    <xf numFmtId="0" fontId="1" fillId="2" borderId="0" xfId="5" applyFill="1"/>
    <xf numFmtId="0" fontId="1" fillId="3" borderId="0" xfId="5" applyFill="1"/>
    <xf numFmtId="172" fontId="17" fillId="0" borderId="0" xfId="7" applyNumberFormat="1" applyFont="1" applyFill="1" applyBorder="1" applyProtection="1">
      <protection locked="0"/>
    </xf>
    <xf numFmtId="172" fontId="17" fillId="0" borderId="1" xfId="7" applyNumberFormat="1" applyFont="1" applyFill="1" applyBorder="1" applyProtection="1">
      <protection locked="0"/>
    </xf>
    <xf numFmtId="172" fontId="15" fillId="0" borderId="4" xfId="7" applyNumberFormat="1" applyFont="1" applyFill="1" applyBorder="1" applyProtection="1">
      <protection locked="0"/>
    </xf>
    <xf numFmtId="172" fontId="16" fillId="0" borderId="0" xfId="8" applyNumberFormat="1" applyFont="1" applyFill="1"/>
    <xf numFmtId="172" fontId="15" fillId="0" borderId="0" xfId="8" applyNumberFormat="1" applyFont="1" applyFill="1"/>
    <xf numFmtId="172" fontId="15" fillId="0" borderId="0" xfId="7" applyNumberFormat="1" applyFont="1" applyFill="1" applyBorder="1" applyProtection="1">
      <protection locked="0"/>
    </xf>
    <xf numFmtId="172" fontId="15" fillId="0" borderId="1" xfId="7" applyNumberFormat="1" applyFont="1" applyFill="1" applyBorder="1" applyProtection="1">
      <protection locked="0"/>
    </xf>
    <xf numFmtId="172" fontId="15" fillId="0" borderId="7" xfId="7" applyNumberFormat="1" applyFont="1" applyFill="1" applyBorder="1" applyProtection="1">
      <protection locked="0"/>
    </xf>
    <xf numFmtId="177" fontId="15" fillId="0" borderId="0" xfId="8" applyNumberFormat="1" applyFont="1" applyFill="1" applyBorder="1" applyProtection="1">
      <protection locked="0"/>
    </xf>
    <xf numFmtId="0" fontId="4" fillId="0" borderId="0" xfId="3" applyFont="1" applyFill="1" applyBorder="1"/>
    <xf numFmtId="0" fontId="8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0" borderId="0" xfId="3" applyFont="1" applyFill="1" applyBorder="1"/>
    <xf numFmtId="168" fontId="4" fillId="0" borderId="0" xfId="3" applyNumberFormat="1" applyFont="1" applyFill="1" applyBorder="1"/>
    <xf numFmtId="3" fontId="1" fillId="0" borderId="0" xfId="9" applyNumberFormat="1" applyFont="1" applyBorder="1" applyAlignment="1">
      <alignment horizontal="right"/>
    </xf>
    <xf numFmtId="3" fontId="4" fillId="0" borderId="0" xfId="3" applyNumberFormat="1" applyFont="1" applyFill="1" applyBorder="1"/>
    <xf numFmtId="10" fontId="4" fillId="0" borderId="0" xfId="4" applyNumberFormat="1" applyFont="1" applyFill="1" applyBorder="1"/>
    <xf numFmtId="3" fontId="11" fillId="2" borderId="0" xfId="0" applyNumberFormat="1" applyFont="1" applyFill="1" applyBorder="1"/>
    <xf numFmtId="3" fontId="10" fillId="6" borderId="0" xfId="0" applyNumberFormat="1" applyFont="1" applyFill="1"/>
    <xf numFmtId="0" fontId="26" fillId="0" borderId="0" xfId="3" applyFont="1"/>
    <xf numFmtId="0" fontId="8" fillId="0" borderId="0" xfId="1" applyFont="1"/>
    <xf numFmtId="1" fontId="10" fillId="0" borderId="0" xfId="0" applyNumberFormat="1" applyFont="1"/>
    <xf numFmtId="3" fontId="4" fillId="0" borderId="0" xfId="1" applyNumberFormat="1" applyFont="1"/>
    <xf numFmtId="3" fontId="4" fillId="0" borderId="0" xfId="1" applyNumberFormat="1" applyFont="1" applyAlignment="1">
      <alignment horizontal="center"/>
    </xf>
    <xf numFmtId="3" fontId="4" fillId="2" borderId="0" xfId="1" applyNumberFormat="1" applyFont="1" applyFill="1"/>
    <xf numFmtId="3" fontId="4" fillId="0" borderId="0" xfId="1" applyNumberFormat="1" applyFont="1" applyFill="1" applyBorder="1"/>
    <xf numFmtId="3" fontId="35" fillId="0" borderId="0" xfId="0" applyNumberFormat="1" applyFont="1" applyFill="1" applyBorder="1"/>
    <xf numFmtId="3" fontId="8" fillId="0" borderId="0" xfId="1" applyNumberFormat="1" applyFont="1"/>
    <xf numFmtId="1" fontId="35" fillId="0" borderId="0" xfId="0" applyNumberFormat="1" applyFont="1"/>
    <xf numFmtId="0" fontId="35" fillId="0" borderId="0" xfId="0" applyFont="1"/>
    <xf numFmtId="1" fontId="35" fillId="0" borderId="0" xfId="0" applyNumberFormat="1" applyFont="1" applyAlignment="1">
      <alignment horizontal="right"/>
    </xf>
    <xf numFmtId="1" fontId="35" fillId="2" borderId="0" xfId="0" applyNumberFormat="1" applyFont="1" applyFill="1"/>
    <xf numFmtId="164" fontId="35" fillId="0" borderId="0" xfId="0" applyNumberFormat="1" applyFont="1"/>
    <xf numFmtId="0" fontId="4" fillId="0" borderId="0" xfId="5" applyFont="1"/>
    <xf numFmtId="0" fontId="4" fillId="0" borderId="0" xfId="5" applyFont="1" applyFill="1"/>
    <xf numFmtId="183" fontId="4" fillId="0" borderId="0" xfId="5" applyNumberFormat="1" applyFont="1" applyFill="1"/>
    <xf numFmtId="0" fontId="4" fillId="0" borderId="0" xfId="5" applyFont="1" applyBorder="1"/>
    <xf numFmtId="166" fontId="4" fillId="0" borderId="0" xfId="5" applyNumberFormat="1" applyFont="1" applyBorder="1"/>
    <xf numFmtId="0" fontId="4" fillId="0" borderId="0" xfId="5" applyFont="1" applyFill="1" applyBorder="1"/>
    <xf numFmtId="0" fontId="8" fillId="0" borderId="0" xfId="5" applyFont="1"/>
    <xf numFmtId="0" fontId="12" fillId="0" borderId="0" xfId="5" applyFont="1"/>
    <xf numFmtId="166" fontId="12" fillId="0" borderId="0" xfId="5" applyNumberFormat="1" applyFont="1" applyFill="1"/>
    <xf numFmtId="0" fontId="12" fillId="0" borderId="0" xfId="5" applyFont="1" applyFill="1"/>
    <xf numFmtId="166" fontId="12" fillId="0" borderId="0" xfId="5" applyNumberFormat="1" applyFont="1"/>
    <xf numFmtId="166" fontId="12" fillId="2" borderId="1" xfId="5" applyNumberFormat="1" applyFont="1" applyFill="1" applyBorder="1"/>
    <xf numFmtId="0" fontId="33" fillId="0" borderId="0" xfId="5" applyFont="1" applyAlignment="1">
      <alignment horizontal="justify" vertical="top"/>
    </xf>
    <xf numFmtId="171" fontId="15" fillId="0" borderId="0" xfId="8" applyNumberFormat="1" applyFont="1" applyAlignment="1" applyProtection="1">
      <alignment horizontal="center"/>
      <protection locked="0"/>
    </xf>
    <xf numFmtId="168" fontId="14" fillId="0" borderId="0" xfId="7" applyFont="1" applyAlignment="1">
      <alignment horizontal="justify"/>
    </xf>
    <xf numFmtId="171" fontId="16" fillId="0" borderId="0" xfId="7" applyNumberFormat="1" applyFont="1" applyAlignment="1" applyProtection="1">
      <alignment horizontal="center"/>
      <protection locked="0"/>
    </xf>
    <xf numFmtId="0" fontId="14" fillId="0" borderId="0" xfId="8" applyNumberFormat="1" applyFont="1" applyBorder="1" applyAlignment="1" applyProtection="1">
      <alignment horizontal="justify"/>
      <protection locked="0"/>
    </xf>
    <xf numFmtId="171" fontId="15" fillId="0" borderId="0" xfId="8" applyNumberFormat="1" applyFont="1" applyFill="1" applyBorder="1" applyAlignment="1" applyProtection="1">
      <alignment horizontal="center"/>
      <protection locked="0"/>
    </xf>
    <xf numFmtId="0" fontId="2" fillId="0" borderId="0" xfId="8" applyNumberFormat="1" applyFont="1" applyAlignment="1" applyProtection="1">
      <alignment horizontal="left"/>
      <protection locked="0"/>
    </xf>
    <xf numFmtId="176" fontId="14" fillId="0" borderId="0" xfId="8" quotePrefix="1" applyNumberFormat="1" applyFont="1" applyBorder="1" applyAlignment="1" applyProtection="1">
      <alignment horizontal="justify"/>
      <protection locked="0"/>
    </xf>
    <xf numFmtId="176" fontId="14" fillId="0" borderId="0" xfId="8" applyNumberFormat="1" applyFont="1" applyBorder="1" applyAlignment="1" applyProtection="1">
      <alignment horizontal="justify"/>
      <protection locked="0"/>
    </xf>
    <xf numFmtId="171" fontId="15" fillId="0" borderId="0" xfId="7" applyNumberFormat="1" applyFont="1" applyAlignment="1" applyProtection="1">
      <alignment horizontal="center"/>
      <protection locked="0"/>
    </xf>
    <xf numFmtId="0" fontId="15" fillId="0" borderId="0" xfId="8" applyFont="1" applyAlignment="1">
      <alignment horizontal="left"/>
    </xf>
  </cellXfs>
  <cellStyles count="13">
    <cellStyle name="Normal" xfId="0" builtinId="0"/>
    <cellStyle name="Normal 2" xfId="12"/>
    <cellStyle name="Normal 2 2" xfId="5"/>
    <cellStyle name="Normal 3" xfId="1"/>
    <cellStyle name="Normal 4" xfId="8"/>
    <cellStyle name="Normal_Ársreikningur_1" xfId="7"/>
    <cellStyle name="Normal_FYRN1293" xfId="11"/>
    <cellStyle name="Normal_FYRNAR93" xfId="10"/>
    <cellStyle name="Normal_VSK_HEDINN-S" xfId="3"/>
    <cellStyle name="Normal_Worksheet in TB LS Blank Leadsheet Excel Template - Used by Trial Balance to Create Leadsheets" xfId="9"/>
    <cellStyle name="Percent" xfId="6" builtinId="5"/>
    <cellStyle name="Percent 2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994-skat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frit%20agust%202012\N&#225;mskei&#240;\VB%202011\Skilaverkefni%202008%20laus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&#233;l&#246;g\Grunnur\2010\Grunnur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ISFELAG\SKATT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G\SIGLA\SIGLA9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T\husaskjol12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F\IMGALL\1995\IMGALL9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arusson/Documents/Vi&#240;urkenndur%20b&#243;kari/Vi&#240;urkenndir%20b&#243;karar%20raunh&#230;f%20verkefni%20fr&#225;%20hjalta/Desember%202012/Lausn%20pr&#243;f%20raunh&#230;ft%20verkefni%20desember%20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&#193;rsreikningur%20samst&#230;&#240;u%2031.12.20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Ársreikningur"/>
      <sheetName val="Prófjöfnuður"/>
      <sheetName val="Sheet1"/>
    </sheetNames>
    <sheetDataSet>
      <sheetData sheetId="0">
        <row r="11">
          <cell r="B11">
            <v>2008</v>
          </cell>
        </row>
        <row r="12">
          <cell r="B12">
            <v>2007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ápa"/>
      <sheetName val="Efnisyfirlit"/>
      <sheetName val="Áritun"/>
      <sheetName val="Skýrsla stjórnar"/>
      <sheetName val="Rekstur"/>
      <sheetName val="Efnah.-eign"/>
      <sheetName val="Efnah.-skuld"/>
      <sheetName val="Sjóðstreymi"/>
      <sheetName val="Skýringar"/>
      <sheetName val="Sundurliðanir"/>
      <sheetName val="Skattstofnablað"/>
      <sheetName val="Afstemming vsk"/>
      <sheetName val="Vsk"/>
      <sheetName val="Rsk 10.26 2"/>
      <sheetName val="RSK 10.26"/>
      <sheetName val="Skattal. fyrningar"/>
      <sheetName val="Lánayfirlit"/>
      <sheetName val="Fylgiskjal"/>
      <sheetName val="Tékkar."/>
      <sheetName val="Viðsk.kröfur"/>
      <sheetName val="Ógr. reikn."/>
      <sheetName val="Kreditkort"/>
      <sheetName val="Ógr. laun"/>
      <sheetName val="ff. gr. laun"/>
      <sheetName val="Ógr. stgr."/>
      <sheetName val="Lífeyrissj. gjöld"/>
      <sheetName val="Félagsgjöld"/>
      <sheetName val="Ógr. staðgreiðsla"/>
      <sheetName val="Ógr. trygg.gjald"/>
      <sheetName val="Samþ. víxlar"/>
      <sheetName val="Gagnagrunnur"/>
      <sheetName val="Dagsetning lá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">
          <cell r="C13" t="str">
            <v>31.12 2010</v>
          </cell>
        </row>
      </sheetData>
      <sheetData sheetId="31">
        <row r="8">
          <cell r="B8">
            <v>2010</v>
          </cell>
        </row>
        <row r="10">
          <cell r="B10" t="str">
            <v>31.12 2010</v>
          </cell>
        </row>
        <row r="11">
          <cell r="B11" t="str">
            <v>31.12 2009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  <sheetName val="Ár 1995"/>
      <sheetName val="Tryggingagj.96"/>
      <sheetName val="Laun 96"/>
      <sheetName val="GRUNNU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</sheetNames>
    <sheetDataSet>
      <sheetData sheetId="0">
        <row r="3">
          <cell r="C3" t="str">
            <v>Sigla hf</v>
          </cell>
        </row>
        <row r="5">
          <cell r="E5">
            <v>34699</v>
          </cell>
        </row>
        <row r="8">
          <cell r="E8">
            <v>195.5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FN1997"/>
      <sheetName val="SUNDURL1997"/>
      <sheetName val="VINNUBAL97"/>
      <sheetName val="LOKAF97"/>
      <sheetName val="Sjstr.97"/>
      <sheetName val="Fyrnsk"/>
      <sheetName val="Hlutafjárloforð"/>
      <sheetName val="Skattstofn"/>
      <sheetName val="4.02"/>
      <sheetName val="Lánayfirli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st. vsk."/>
      <sheetName val="VBF-frávik"/>
      <sheetName val="VBF 1993"/>
      <sheetName val="SKATTSTO"/>
      <sheetName val="Sjstr94"/>
      <sheetName val="Innskattur 1994"/>
      <sheetName val="Fyrnsk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efni 1"/>
      <sheetName val="Verkefni 2"/>
      <sheetName val="Verkefni 3"/>
      <sheetName val="Verkefni 4"/>
      <sheetName val="Verkefni 4 a"/>
      <sheetName val="Verkefni 5"/>
      <sheetName val="Verkefni 6"/>
      <sheetName val="7a"/>
      <sheetName val="7b"/>
      <sheetName val="7c"/>
      <sheetName val="7d"/>
      <sheetName val="Ársreikningur 8"/>
      <sheetName val="Aðalbók 8"/>
      <sheetName val="Fyrningaskrá 8"/>
      <sheetName val="Útreikningar 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C19">
            <v>5450000</v>
          </cell>
        </row>
        <row r="23">
          <cell r="C23">
            <v>6850000</v>
          </cell>
        </row>
        <row r="27">
          <cell r="C27">
            <v>4550000</v>
          </cell>
        </row>
        <row r="31">
          <cell r="C31">
            <v>8650000</v>
          </cell>
        </row>
        <row r="35">
          <cell r="C35">
            <v>6000000</v>
          </cell>
        </row>
        <row r="39">
          <cell r="C39">
            <v>7560000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Ársreikningur"/>
      <sheetName val="móðurf. q."/>
      <sheetName val="RR m.aukadálk"/>
      <sheetName val="RR m.aukadálk. enskur"/>
      <sheetName val="Ársreikningur "/>
      <sheetName val="Ársreikn. enskur "/>
      <sheetName val="Eigið fé"/>
      <sheetName val="Equity"/>
      <sheetName val="Skýringar"/>
      <sheetName val="Skýringar á ensku"/>
      <sheetName val="Svæði"/>
      <sheetName val="Segment"/>
      <sheetName val="Sundurliðanir"/>
      <sheetName val="Sjóðstr. 1. dálkur"/>
      <sheetName val="Sjstr. 1. d. enskt"/>
      <sheetName val="Afstemming við TB"/>
      <sheetName val="Chart1"/>
      <sheetName val="Ársreikningur ISK"/>
    </sheetNames>
    <sheetDataSet>
      <sheetData sheetId="0">
        <row r="19">
          <cell r="B19" t="str">
            <v>1.1.-31.12.2005</v>
          </cell>
        </row>
        <row r="20">
          <cell r="B20" t="str">
            <v>1.1.-31.12.2004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/>
  </sheetViews>
  <sheetFormatPr defaultColWidth="9.125" defaultRowHeight="15" x14ac:dyDescent="0.25"/>
  <cols>
    <col min="1" max="1" width="9.125" style="315"/>
    <col min="2" max="2" width="10.25" style="315" customWidth="1"/>
    <col min="3" max="3" width="6.75" style="315" customWidth="1"/>
    <col min="4" max="4" width="9.125" style="315" customWidth="1"/>
    <col min="5" max="5" width="17.875" style="315" customWidth="1"/>
    <col min="6" max="8" width="9.125" style="315"/>
    <col min="9" max="9" width="9"/>
    <col min="10" max="10" width="9.125" style="315"/>
    <col min="11" max="12" width="9.125" style="315" customWidth="1"/>
    <col min="13" max="16384" width="9.125" style="315"/>
  </cols>
  <sheetData>
    <row r="3" spans="2:7" ht="15" customHeight="1" x14ac:dyDescent="0.25">
      <c r="B3" s="315" t="s">
        <v>0</v>
      </c>
      <c r="C3" s="317"/>
      <c r="E3" s="363" t="s">
        <v>437</v>
      </c>
      <c r="F3" s="363"/>
      <c r="G3" s="363"/>
    </row>
    <row r="4" spans="2:7" x14ac:dyDescent="0.25">
      <c r="B4" s="315" t="s">
        <v>7</v>
      </c>
      <c r="C4" s="317"/>
      <c r="E4" s="363"/>
      <c r="F4" s="363"/>
      <c r="G4" s="363"/>
    </row>
    <row r="5" spans="2:7" x14ac:dyDescent="0.25">
      <c r="B5" s="315" t="s">
        <v>17</v>
      </c>
      <c r="C5" s="317"/>
      <c r="E5" s="363"/>
      <c r="F5" s="363"/>
      <c r="G5" s="363"/>
    </row>
    <row r="6" spans="2:7" x14ac:dyDescent="0.25">
      <c r="B6" s="315" t="s">
        <v>434</v>
      </c>
      <c r="C6" s="317"/>
      <c r="E6" s="363"/>
      <c r="F6" s="363"/>
      <c r="G6" s="363"/>
    </row>
    <row r="7" spans="2:7" x14ac:dyDescent="0.25">
      <c r="B7" s="315" t="s">
        <v>435</v>
      </c>
      <c r="C7" s="317"/>
    </row>
    <row r="8" spans="2:7" x14ac:dyDescent="0.25">
      <c r="B8" s="315" t="s">
        <v>436</v>
      </c>
      <c r="C8" s="317"/>
    </row>
    <row r="9" spans="2:7" x14ac:dyDescent="0.25">
      <c r="B9" s="315" t="s">
        <v>439</v>
      </c>
      <c r="C9" s="317"/>
    </row>
    <row r="10" spans="2:7" x14ac:dyDescent="0.25">
      <c r="B10" s="315" t="s">
        <v>440</v>
      </c>
      <c r="C10" s="317"/>
    </row>
    <row r="11" spans="2:7" x14ac:dyDescent="0.25">
      <c r="B11" s="315" t="s">
        <v>441</v>
      </c>
      <c r="C11" s="317"/>
    </row>
    <row r="12" spans="2:7" x14ac:dyDescent="0.25">
      <c r="B12" s="315" t="s">
        <v>442</v>
      </c>
      <c r="C12" s="317"/>
    </row>
    <row r="13" spans="2:7" x14ac:dyDescent="0.25">
      <c r="B13" s="315" t="s">
        <v>443</v>
      </c>
      <c r="C13" s="317"/>
    </row>
    <row r="14" spans="2:7" x14ac:dyDescent="0.25">
      <c r="B14" s="315" t="s">
        <v>444</v>
      </c>
      <c r="C14" s="317"/>
    </row>
    <row r="15" spans="2:7" x14ac:dyDescent="0.25">
      <c r="B15" s="315" t="s">
        <v>109</v>
      </c>
      <c r="C15" s="316">
        <f>+SUM(C3:C14)</f>
        <v>0</v>
      </c>
    </row>
  </sheetData>
  <mergeCells count="1">
    <mergeCell ref="E3:G6"/>
  </mergeCells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38"/>
  <sheetViews>
    <sheetView workbookViewId="0">
      <selection activeCell="A39" sqref="A39"/>
    </sheetView>
  </sheetViews>
  <sheetFormatPr defaultColWidth="9.125" defaultRowHeight="12.75" x14ac:dyDescent="0.2"/>
  <cols>
    <col min="1" max="1" width="13.375" style="4" bestFit="1" customWidth="1"/>
    <col min="2" max="2" width="28.25" style="4" bestFit="1" customWidth="1"/>
    <col min="3" max="3" width="14.375" style="4" bestFit="1" customWidth="1"/>
    <col min="4" max="4" width="34" style="4" bestFit="1" customWidth="1"/>
    <col min="5" max="16384" width="9.125" style="4"/>
  </cols>
  <sheetData>
    <row r="1" spans="1:4" x14ac:dyDescent="0.2">
      <c r="A1" s="34" t="s">
        <v>446</v>
      </c>
      <c r="C1" s="35"/>
    </row>
    <row r="2" spans="1:4" x14ac:dyDescent="0.2">
      <c r="C2" s="35"/>
    </row>
    <row r="3" spans="1:4" x14ac:dyDescent="0.2">
      <c r="C3" s="35"/>
    </row>
    <row r="4" spans="1:4" ht="15" x14ac:dyDescent="0.25">
      <c r="A4" s="37" t="s">
        <v>187</v>
      </c>
      <c r="B4" s="36" t="s">
        <v>113</v>
      </c>
      <c r="C4" s="36" t="s">
        <v>40</v>
      </c>
      <c r="D4" s="36" t="s">
        <v>188</v>
      </c>
    </row>
    <row r="5" spans="1:4" ht="15" x14ac:dyDescent="0.25">
      <c r="A5" s="37">
        <v>11200</v>
      </c>
      <c r="B5" s="36" t="s">
        <v>218</v>
      </c>
      <c r="C5" s="36">
        <v>691428.96551724139</v>
      </c>
      <c r="D5" s="36" t="s">
        <v>219</v>
      </c>
    </row>
    <row r="6" spans="1:4" ht="15" x14ac:dyDescent="0.25">
      <c r="A6" s="37">
        <v>13100</v>
      </c>
      <c r="B6" s="36" t="s">
        <v>224</v>
      </c>
      <c r="C6" s="36">
        <v>15061405.517241379</v>
      </c>
      <c r="D6" s="36" t="s">
        <v>225</v>
      </c>
    </row>
    <row r="7" spans="1:4" ht="15" x14ac:dyDescent="0.25">
      <c r="A7" s="37">
        <v>13610</v>
      </c>
      <c r="B7" s="36" t="s">
        <v>199</v>
      </c>
      <c r="C7" s="36">
        <v>-1.7517241379310347</v>
      </c>
      <c r="D7" s="36" t="s">
        <v>198</v>
      </c>
    </row>
    <row r="8" spans="1:4" ht="15" x14ac:dyDescent="0.25">
      <c r="A8" s="37">
        <v>14215</v>
      </c>
      <c r="B8" s="36" t="s">
        <v>207</v>
      </c>
      <c r="C8" s="36">
        <v>7862.4827586206902</v>
      </c>
      <c r="D8" s="36" t="s">
        <v>198</v>
      </c>
    </row>
    <row r="9" spans="1:4" ht="15" x14ac:dyDescent="0.25">
      <c r="A9" s="37">
        <v>14350</v>
      </c>
      <c r="B9" s="36" t="s">
        <v>211</v>
      </c>
      <c r="C9" s="36">
        <v>23777.931034482761</v>
      </c>
      <c r="D9" s="36" t="s">
        <v>198</v>
      </c>
    </row>
    <row r="10" spans="1:4" ht="15" x14ac:dyDescent="0.25">
      <c r="A10" s="37">
        <v>16200</v>
      </c>
      <c r="B10" s="36" t="s">
        <v>195</v>
      </c>
      <c r="C10" s="36">
        <v>-123762.75862068965</v>
      </c>
      <c r="D10" s="36" t="s">
        <v>192</v>
      </c>
    </row>
    <row r="11" spans="1:4" ht="15" x14ac:dyDescent="0.25">
      <c r="A11" s="37">
        <v>16215</v>
      </c>
      <c r="B11" s="36" t="s">
        <v>217</v>
      </c>
      <c r="C11" s="36">
        <v>123762.75862068965</v>
      </c>
      <c r="D11" s="36" t="s">
        <v>192</v>
      </c>
    </row>
    <row r="12" spans="1:4" ht="15" x14ac:dyDescent="0.25">
      <c r="A12" s="37">
        <v>16245</v>
      </c>
      <c r="B12" s="36" t="s">
        <v>191</v>
      </c>
      <c r="C12" s="36">
        <v>-1401053.7931034483</v>
      </c>
      <c r="D12" s="36" t="s">
        <v>192</v>
      </c>
    </row>
    <row r="13" spans="1:4" ht="15" x14ac:dyDescent="0.25">
      <c r="A13" s="37">
        <v>16247</v>
      </c>
      <c r="B13" s="36" t="s">
        <v>221</v>
      </c>
      <c r="C13" s="36">
        <v>1401053.7931034483</v>
      </c>
      <c r="D13" s="36" t="s">
        <v>192</v>
      </c>
    </row>
    <row r="14" spans="1:4" ht="15" x14ac:dyDescent="0.25">
      <c r="A14" s="37">
        <v>16500</v>
      </c>
      <c r="B14" s="36" t="s">
        <v>196</v>
      </c>
      <c r="C14" s="36">
        <v>-67586.206896551725</v>
      </c>
      <c r="D14" s="36" t="s">
        <v>192</v>
      </c>
    </row>
    <row r="15" spans="1:4" ht="15" x14ac:dyDescent="0.25">
      <c r="A15" s="37">
        <v>16600</v>
      </c>
      <c r="B15" s="36" t="s">
        <v>216</v>
      </c>
      <c r="C15" s="36">
        <v>67586.206896551725</v>
      </c>
      <c r="D15" s="36" t="s">
        <v>192</v>
      </c>
    </row>
    <row r="16" spans="1:4" ht="15" x14ac:dyDescent="0.25">
      <c r="A16" s="37">
        <v>22100</v>
      </c>
      <c r="B16" s="36" t="s">
        <v>197</v>
      </c>
      <c r="C16" s="36">
        <v>-5814.2551724137929</v>
      </c>
      <c r="D16" s="36" t="s">
        <v>234</v>
      </c>
    </row>
    <row r="17" spans="1:4" ht="15" x14ac:dyDescent="0.25">
      <c r="A17" s="37">
        <v>24200</v>
      </c>
      <c r="B17" s="36" t="s">
        <v>193</v>
      </c>
      <c r="C17" s="36">
        <v>-1321902.0689655172</v>
      </c>
      <c r="D17" s="36" t="s">
        <v>194</v>
      </c>
    </row>
    <row r="18" spans="1:4" ht="15" x14ac:dyDescent="0.25">
      <c r="A18" s="37">
        <v>26700</v>
      </c>
      <c r="B18" s="36" t="s">
        <v>190</v>
      </c>
      <c r="C18" s="36">
        <v>-15325517.241379311</v>
      </c>
      <c r="D18" s="36" t="s">
        <v>3</v>
      </c>
    </row>
    <row r="19" spans="1:4" ht="15" x14ac:dyDescent="0.25">
      <c r="A19" s="37">
        <v>26710</v>
      </c>
      <c r="B19" s="36" t="s">
        <v>220</v>
      </c>
      <c r="C19" s="36">
        <v>758620.68965517241</v>
      </c>
      <c r="D19" s="36" t="s">
        <v>3</v>
      </c>
    </row>
    <row r="20" spans="1:4" ht="15" x14ac:dyDescent="0.25">
      <c r="A20" s="37">
        <v>26800</v>
      </c>
      <c r="B20" s="36" t="s">
        <v>222</v>
      </c>
      <c r="C20" s="36">
        <v>3348138.9034482762</v>
      </c>
      <c r="D20" s="36" t="s">
        <v>223</v>
      </c>
    </row>
    <row r="21" spans="1:4" ht="15" x14ac:dyDescent="0.25">
      <c r="A21" s="37">
        <v>26900</v>
      </c>
      <c r="B21" s="36" t="s">
        <v>231</v>
      </c>
      <c r="C21" s="36">
        <f>+SUM(C22:C33)</f>
        <v>-3237999.000000048</v>
      </c>
      <c r="D21" s="36" t="s">
        <v>223</v>
      </c>
    </row>
    <row r="22" spans="1:4" ht="15" x14ac:dyDescent="0.25">
      <c r="A22" s="37">
        <v>31510</v>
      </c>
      <c r="B22" s="36" t="s">
        <v>230</v>
      </c>
      <c r="C22" s="36">
        <v>-15305576.206896599</v>
      </c>
      <c r="D22" s="36" t="s">
        <v>21</v>
      </c>
    </row>
    <row r="23" spans="1:4" ht="15" x14ac:dyDescent="0.25">
      <c r="A23" s="37">
        <v>41015</v>
      </c>
      <c r="B23" s="36" t="s">
        <v>23</v>
      </c>
      <c r="C23" s="36">
        <v>11890639</v>
      </c>
      <c r="D23" s="36" t="s">
        <v>23</v>
      </c>
    </row>
    <row r="24" spans="1:4" ht="15" x14ac:dyDescent="0.25">
      <c r="A24" s="37">
        <v>43350</v>
      </c>
      <c r="B24" s="36" t="s">
        <v>208</v>
      </c>
      <c r="C24" s="36">
        <v>14290.344827586207</v>
      </c>
      <c r="D24" s="36" t="s">
        <v>205</v>
      </c>
    </row>
    <row r="25" spans="1:4" ht="15" x14ac:dyDescent="0.25">
      <c r="A25" s="37">
        <v>43502</v>
      </c>
      <c r="B25" s="36" t="s">
        <v>204</v>
      </c>
      <c r="C25" s="36">
        <v>1379.3103448275863</v>
      </c>
      <c r="D25" s="36" t="s">
        <v>205</v>
      </c>
    </row>
    <row r="26" spans="1:4" ht="15" x14ac:dyDescent="0.25">
      <c r="A26" s="37">
        <v>45326</v>
      </c>
      <c r="B26" s="36" t="s">
        <v>210</v>
      </c>
      <c r="C26" s="36">
        <v>22000</v>
      </c>
      <c r="D26" s="36" t="s">
        <v>203</v>
      </c>
    </row>
    <row r="27" spans="1:4" ht="15" x14ac:dyDescent="0.25">
      <c r="A27" s="37">
        <v>45432</v>
      </c>
      <c r="B27" s="36" t="s">
        <v>209</v>
      </c>
      <c r="C27" s="36">
        <v>18206.896551724138</v>
      </c>
      <c r="D27" s="36" t="s">
        <v>203</v>
      </c>
    </row>
    <row r="28" spans="1:4" ht="15" x14ac:dyDescent="0.25">
      <c r="A28" s="37">
        <v>45500</v>
      </c>
      <c r="B28" s="36" t="s">
        <v>212</v>
      </c>
      <c r="C28" s="36">
        <v>24822.758620689656</v>
      </c>
      <c r="D28" s="36" t="s">
        <v>205</v>
      </c>
    </row>
    <row r="29" spans="1:4" ht="15" x14ac:dyDescent="0.25">
      <c r="A29" s="37">
        <v>45856</v>
      </c>
      <c r="B29" s="36" t="s">
        <v>214</v>
      </c>
      <c r="C29" s="36">
        <v>63241.379310344826</v>
      </c>
      <c r="D29" s="36" t="s">
        <v>215</v>
      </c>
    </row>
    <row r="30" spans="1:4" ht="15" x14ac:dyDescent="0.25">
      <c r="A30" s="37">
        <v>45890</v>
      </c>
      <c r="B30" s="36" t="s">
        <v>213</v>
      </c>
      <c r="C30" s="36">
        <v>27891.310344827587</v>
      </c>
      <c r="D30" s="36" t="s">
        <v>203</v>
      </c>
    </row>
    <row r="31" spans="1:4" ht="15" x14ac:dyDescent="0.25">
      <c r="A31" s="37">
        <v>46051</v>
      </c>
      <c r="B31" s="36" t="s">
        <v>200</v>
      </c>
      <c r="C31" s="36">
        <v>784.13793103448279</v>
      </c>
      <c r="D31" s="36" t="s">
        <v>201</v>
      </c>
    </row>
    <row r="32" spans="1:4" ht="15" x14ac:dyDescent="0.25">
      <c r="A32" s="37">
        <v>49400</v>
      </c>
      <c r="B32" s="36" t="s">
        <v>202</v>
      </c>
      <c r="C32" s="36">
        <v>868.9655172413793</v>
      </c>
      <c r="D32" s="36" t="s">
        <v>203</v>
      </c>
    </row>
    <row r="33" spans="1:4" ht="15" x14ac:dyDescent="0.25">
      <c r="A33" s="37">
        <v>49500</v>
      </c>
      <c r="B33" s="36" t="s">
        <v>31</v>
      </c>
      <c r="C33" s="36">
        <v>3453.1034482758623</v>
      </c>
      <c r="D33" s="36" t="s">
        <v>206</v>
      </c>
    </row>
    <row r="34" spans="1:4" ht="15" x14ac:dyDescent="0.25">
      <c r="A34" s="37"/>
      <c r="B34" s="36"/>
      <c r="C34" s="36"/>
      <c r="D34" s="36"/>
    </row>
    <row r="36" spans="1:4" x14ac:dyDescent="0.2">
      <c r="B36" s="4" t="s">
        <v>189</v>
      </c>
      <c r="C36" s="33"/>
    </row>
    <row r="37" spans="1:4" x14ac:dyDescent="0.2">
      <c r="B37" s="4" t="s">
        <v>226</v>
      </c>
      <c r="C37" s="38"/>
    </row>
    <row r="38" spans="1:4" x14ac:dyDescent="0.2">
      <c r="B38" s="4" t="s">
        <v>227</v>
      </c>
      <c r="C38" s="38"/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34"/>
  <sheetViews>
    <sheetView workbookViewId="0">
      <selection activeCell="A2" sqref="A2"/>
    </sheetView>
  </sheetViews>
  <sheetFormatPr defaultColWidth="9.125" defaultRowHeight="12.75" x14ac:dyDescent="0.2"/>
  <cols>
    <col min="1" max="1" width="13.375" style="4" bestFit="1" customWidth="1"/>
    <col min="2" max="2" width="28.125" style="4" bestFit="1" customWidth="1"/>
    <col min="3" max="3" width="11.25" style="35" bestFit="1" customWidth="1"/>
    <col min="4" max="4" width="11.875" style="4" bestFit="1" customWidth="1"/>
    <col min="5" max="5" width="34" style="4" bestFit="1" customWidth="1"/>
    <col min="6" max="16384" width="9.125" style="4"/>
  </cols>
  <sheetData>
    <row r="1" spans="1:5" x14ac:dyDescent="0.2">
      <c r="A1" s="34" t="s">
        <v>447</v>
      </c>
    </row>
    <row r="4" spans="1:5" ht="15" x14ac:dyDescent="0.25">
      <c r="A4" s="37" t="s">
        <v>187</v>
      </c>
      <c r="B4" s="36" t="s">
        <v>113</v>
      </c>
      <c r="C4" s="36" t="s">
        <v>40</v>
      </c>
      <c r="D4" s="36" t="s">
        <v>229</v>
      </c>
      <c r="E4" s="36" t="s">
        <v>228</v>
      </c>
    </row>
    <row r="5" spans="1:5" ht="15" x14ac:dyDescent="0.25">
      <c r="A5" s="37">
        <v>11200</v>
      </c>
      <c r="B5" s="36" t="s">
        <v>218</v>
      </c>
      <c r="C5" s="36">
        <v>691428.96551724139</v>
      </c>
      <c r="D5" s="36" t="s">
        <v>232</v>
      </c>
      <c r="E5" s="36" t="s">
        <v>219</v>
      </c>
    </row>
    <row r="6" spans="1:5" ht="15" x14ac:dyDescent="0.25">
      <c r="A6" s="37">
        <v>13100</v>
      </c>
      <c r="B6" s="36" t="s">
        <v>224</v>
      </c>
      <c r="C6" s="36">
        <v>15061405.517241379</v>
      </c>
      <c r="D6" s="36" t="s">
        <v>232</v>
      </c>
      <c r="E6" s="36" t="s">
        <v>225</v>
      </c>
    </row>
    <row r="7" spans="1:5" ht="15" x14ac:dyDescent="0.25">
      <c r="A7" s="37">
        <v>13610</v>
      </c>
      <c r="B7" s="36" t="s">
        <v>199</v>
      </c>
      <c r="C7" s="36">
        <v>-1.7517241379310347</v>
      </c>
      <c r="D7" s="36" t="s">
        <v>232</v>
      </c>
      <c r="E7" s="36" t="s">
        <v>198</v>
      </c>
    </row>
    <row r="8" spans="1:5" ht="15" x14ac:dyDescent="0.25">
      <c r="A8" s="37">
        <v>14215</v>
      </c>
      <c r="B8" s="36" t="s">
        <v>207</v>
      </c>
      <c r="C8" s="36">
        <v>7862.4827586206902</v>
      </c>
      <c r="D8" s="36" t="s">
        <v>232</v>
      </c>
      <c r="E8" s="36" t="s">
        <v>198</v>
      </c>
    </row>
    <row r="9" spans="1:5" ht="15" x14ac:dyDescent="0.25">
      <c r="A9" s="37">
        <v>14350</v>
      </c>
      <c r="B9" s="36" t="s">
        <v>211</v>
      </c>
      <c r="C9" s="36">
        <v>23777.931034482761</v>
      </c>
      <c r="D9" s="36" t="s">
        <v>232</v>
      </c>
      <c r="E9" s="36" t="s">
        <v>198</v>
      </c>
    </row>
    <row r="10" spans="1:5" ht="15" x14ac:dyDescent="0.25">
      <c r="A10" s="37">
        <v>16200</v>
      </c>
      <c r="B10" s="36" t="s">
        <v>195</v>
      </c>
      <c r="C10" s="36">
        <v>-123762.75862068965</v>
      </c>
      <c r="D10" s="36" t="s">
        <v>232</v>
      </c>
      <c r="E10" s="36" t="s">
        <v>192</v>
      </c>
    </row>
    <row r="11" spans="1:5" ht="15" x14ac:dyDescent="0.25">
      <c r="A11" s="37">
        <v>16215</v>
      </c>
      <c r="B11" s="36" t="s">
        <v>217</v>
      </c>
      <c r="C11" s="36">
        <v>123762.75862068965</v>
      </c>
      <c r="D11" s="36" t="s">
        <v>232</v>
      </c>
      <c r="E11" s="36" t="s">
        <v>192</v>
      </c>
    </row>
    <row r="12" spans="1:5" ht="15" x14ac:dyDescent="0.25">
      <c r="A12" s="37">
        <v>16245</v>
      </c>
      <c r="B12" s="36" t="s">
        <v>191</v>
      </c>
      <c r="C12" s="36">
        <v>-1401053.7931034483</v>
      </c>
      <c r="D12" s="36" t="s">
        <v>232</v>
      </c>
      <c r="E12" s="36" t="s">
        <v>192</v>
      </c>
    </row>
    <row r="13" spans="1:5" ht="15" x14ac:dyDescent="0.25">
      <c r="A13" s="37">
        <v>16247</v>
      </c>
      <c r="B13" s="36" t="s">
        <v>221</v>
      </c>
      <c r="C13" s="36">
        <v>1401053.7931034483</v>
      </c>
      <c r="D13" s="36" t="s">
        <v>232</v>
      </c>
      <c r="E13" s="36" t="s">
        <v>192</v>
      </c>
    </row>
    <row r="14" spans="1:5" ht="15" x14ac:dyDescent="0.25">
      <c r="A14" s="37">
        <v>16500</v>
      </c>
      <c r="B14" s="36" t="s">
        <v>196</v>
      </c>
      <c r="C14" s="36">
        <v>-67586.206896551725</v>
      </c>
      <c r="D14" s="36" t="s">
        <v>232</v>
      </c>
      <c r="E14" s="36" t="s">
        <v>192</v>
      </c>
    </row>
    <row r="15" spans="1:5" ht="15" x14ac:dyDescent="0.25">
      <c r="A15" s="37">
        <v>16600</v>
      </c>
      <c r="B15" s="36" t="s">
        <v>216</v>
      </c>
      <c r="C15" s="36">
        <v>67586.206896551725</v>
      </c>
      <c r="D15" s="36" t="s">
        <v>232</v>
      </c>
      <c r="E15" s="36" t="s">
        <v>192</v>
      </c>
    </row>
    <row r="16" spans="1:5" ht="15" x14ac:dyDescent="0.25">
      <c r="A16" s="37">
        <v>22100</v>
      </c>
      <c r="B16" s="36" t="s">
        <v>197</v>
      </c>
      <c r="C16" s="36">
        <v>-5814.2551724137929</v>
      </c>
      <c r="D16" s="36" t="s">
        <v>233</v>
      </c>
      <c r="E16" s="36" t="s">
        <v>234</v>
      </c>
    </row>
    <row r="17" spans="1:5" ht="15" x14ac:dyDescent="0.25">
      <c r="A17" s="37">
        <v>24200</v>
      </c>
      <c r="B17" s="36" t="s">
        <v>193</v>
      </c>
      <c r="C17" s="36">
        <v>-1321902.0689655172</v>
      </c>
      <c r="D17" s="36" t="s">
        <v>233</v>
      </c>
      <c r="E17" s="36" t="s">
        <v>194</v>
      </c>
    </row>
    <row r="18" spans="1:5" ht="15" x14ac:dyDescent="0.25">
      <c r="A18" s="37">
        <v>26700</v>
      </c>
      <c r="B18" s="36" t="s">
        <v>190</v>
      </c>
      <c r="C18" s="36">
        <v>-15325517.241379311</v>
      </c>
      <c r="D18" s="36" t="s">
        <v>235</v>
      </c>
      <c r="E18" s="36" t="s">
        <v>3</v>
      </c>
    </row>
    <row r="19" spans="1:5" ht="15" x14ac:dyDescent="0.25">
      <c r="A19" s="37">
        <v>26710</v>
      </c>
      <c r="B19" s="36" t="s">
        <v>220</v>
      </c>
      <c r="C19" s="36">
        <v>758620.68965517241</v>
      </c>
      <c r="D19" s="36" t="s">
        <v>235</v>
      </c>
      <c r="E19" s="36" t="s">
        <v>3</v>
      </c>
    </row>
    <row r="20" spans="1:5" ht="15" x14ac:dyDescent="0.25">
      <c r="A20" s="37">
        <v>26800</v>
      </c>
      <c r="B20" s="36" t="s">
        <v>222</v>
      </c>
      <c r="C20" s="36">
        <v>3348138.9034482762</v>
      </c>
      <c r="D20" s="36" t="s">
        <v>235</v>
      </c>
      <c r="E20" s="36" t="s">
        <v>223</v>
      </c>
    </row>
    <row r="21" spans="1:5" ht="15" x14ac:dyDescent="0.25">
      <c r="A21" s="37">
        <v>26900</v>
      </c>
      <c r="B21" s="36" t="s">
        <v>231</v>
      </c>
      <c r="C21" s="36">
        <f>+SUM(C22:C33)</f>
        <v>-3237999.000000048</v>
      </c>
      <c r="D21" s="36" t="s">
        <v>235</v>
      </c>
      <c r="E21" s="36" t="s">
        <v>223</v>
      </c>
    </row>
    <row r="22" spans="1:5" ht="15" x14ac:dyDescent="0.25">
      <c r="A22" s="37">
        <v>31510</v>
      </c>
      <c r="B22" s="36" t="s">
        <v>230</v>
      </c>
      <c r="C22" s="36">
        <v>-15305576.206896599</v>
      </c>
      <c r="D22" s="36" t="s">
        <v>236</v>
      </c>
      <c r="E22" s="36" t="s">
        <v>21</v>
      </c>
    </row>
    <row r="23" spans="1:5" ht="15" x14ac:dyDescent="0.25">
      <c r="A23" s="37">
        <v>41015</v>
      </c>
      <c r="B23" s="36" t="s">
        <v>23</v>
      </c>
      <c r="C23" s="36">
        <v>11890639</v>
      </c>
      <c r="D23" s="36" t="s">
        <v>236</v>
      </c>
      <c r="E23" s="36" t="s">
        <v>23</v>
      </c>
    </row>
    <row r="24" spans="1:5" ht="15" x14ac:dyDescent="0.25">
      <c r="A24" s="37">
        <v>43350</v>
      </c>
      <c r="B24" s="36" t="s">
        <v>208</v>
      </c>
      <c r="C24" s="36">
        <v>14290.344827586207</v>
      </c>
      <c r="D24" s="36" t="s">
        <v>236</v>
      </c>
      <c r="E24" s="36" t="s">
        <v>205</v>
      </c>
    </row>
    <row r="25" spans="1:5" ht="15" x14ac:dyDescent="0.25">
      <c r="A25" s="37">
        <v>43502</v>
      </c>
      <c r="B25" s="36" t="s">
        <v>204</v>
      </c>
      <c r="C25" s="36">
        <v>1379.3103448275863</v>
      </c>
      <c r="D25" s="36" t="s">
        <v>236</v>
      </c>
      <c r="E25" s="36" t="s">
        <v>205</v>
      </c>
    </row>
    <row r="26" spans="1:5" ht="15" x14ac:dyDescent="0.25">
      <c r="A26" s="37">
        <v>45326</v>
      </c>
      <c r="B26" s="36" t="s">
        <v>210</v>
      </c>
      <c r="C26" s="36">
        <v>22000</v>
      </c>
      <c r="D26" s="36" t="s">
        <v>236</v>
      </c>
      <c r="E26" s="36" t="s">
        <v>203</v>
      </c>
    </row>
    <row r="27" spans="1:5" ht="15" x14ac:dyDescent="0.25">
      <c r="A27" s="37">
        <v>45432</v>
      </c>
      <c r="B27" s="36" t="s">
        <v>209</v>
      </c>
      <c r="C27" s="36">
        <v>18206.896551724138</v>
      </c>
      <c r="D27" s="36" t="s">
        <v>236</v>
      </c>
      <c r="E27" s="36" t="s">
        <v>203</v>
      </c>
    </row>
    <row r="28" spans="1:5" ht="15" x14ac:dyDescent="0.25">
      <c r="A28" s="37">
        <v>45500</v>
      </c>
      <c r="B28" s="36" t="s">
        <v>212</v>
      </c>
      <c r="C28" s="36">
        <v>24822.758620689656</v>
      </c>
      <c r="D28" s="36" t="s">
        <v>236</v>
      </c>
      <c r="E28" s="36" t="s">
        <v>205</v>
      </c>
    </row>
    <row r="29" spans="1:5" ht="15" x14ac:dyDescent="0.25">
      <c r="A29" s="37">
        <v>45856</v>
      </c>
      <c r="B29" s="36" t="s">
        <v>214</v>
      </c>
      <c r="C29" s="36">
        <v>63241.379310344826</v>
      </c>
      <c r="D29" s="36" t="s">
        <v>236</v>
      </c>
      <c r="E29" s="36" t="s">
        <v>215</v>
      </c>
    </row>
    <row r="30" spans="1:5" ht="15" x14ac:dyDescent="0.25">
      <c r="A30" s="37">
        <v>45890</v>
      </c>
      <c r="B30" s="36" t="s">
        <v>213</v>
      </c>
      <c r="C30" s="36">
        <v>27891.310344827587</v>
      </c>
      <c r="D30" s="36" t="s">
        <v>236</v>
      </c>
      <c r="E30" s="36" t="s">
        <v>203</v>
      </c>
    </row>
    <row r="31" spans="1:5" ht="15" x14ac:dyDescent="0.25">
      <c r="A31" s="37">
        <v>46051</v>
      </c>
      <c r="B31" s="36" t="s">
        <v>200</v>
      </c>
      <c r="C31" s="36">
        <v>784.13793103448279</v>
      </c>
      <c r="D31" s="36" t="s">
        <v>236</v>
      </c>
      <c r="E31" s="36" t="s">
        <v>201</v>
      </c>
    </row>
    <row r="32" spans="1:5" ht="15" x14ac:dyDescent="0.25">
      <c r="A32" s="37">
        <v>49400</v>
      </c>
      <c r="B32" s="36" t="s">
        <v>202</v>
      </c>
      <c r="C32" s="36">
        <v>868.9655172413793</v>
      </c>
      <c r="D32" s="36" t="s">
        <v>236</v>
      </c>
      <c r="E32" s="36" t="s">
        <v>203</v>
      </c>
    </row>
    <row r="33" spans="1:5" ht="15" x14ac:dyDescent="0.25">
      <c r="A33" s="37">
        <v>49500</v>
      </c>
      <c r="B33" s="36" t="s">
        <v>31</v>
      </c>
      <c r="C33" s="36">
        <v>3453.1034482758623</v>
      </c>
      <c r="D33" s="36" t="s">
        <v>236</v>
      </c>
      <c r="E33" s="36" t="s">
        <v>206</v>
      </c>
    </row>
    <row r="34" spans="1:5" ht="15" x14ac:dyDescent="0.25">
      <c r="A34" s="37">
        <v>50000</v>
      </c>
      <c r="B34" s="36" t="s">
        <v>231</v>
      </c>
      <c r="C34" s="36">
        <f>-C21</f>
        <v>3237999.000000048</v>
      </c>
      <c r="D34" s="36" t="s">
        <v>237</v>
      </c>
      <c r="E34" s="36" t="s">
        <v>231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5"/>
  <sheetViews>
    <sheetView workbookViewId="0">
      <selection activeCell="J1" sqref="J1:L1048576"/>
    </sheetView>
  </sheetViews>
  <sheetFormatPr defaultColWidth="9.125" defaultRowHeight="12.75" x14ac:dyDescent="0.2"/>
  <cols>
    <col min="1" max="1" width="17.875" style="4" bestFit="1" customWidth="1"/>
    <col min="2" max="2" width="10.125" style="4" bestFit="1" customWidth="1"/>
    <col min="3" max="16384" width="9.125" style="4"/>
  </cols>
  <sheetData>
    <row r="1" spans="1:2" x14ac:dyDescent="0.2">
      <c r="A1" s="39" t="s">
        <v>448</v>
      </c>
      <c r="B1" s="40"/>
    </row>
    <row r="2" spans="1:2" x14ac:dyDescent="0.2">
      <c r="A2" s="40"/>
      <c r="B2" s="40"/>
    </row>
    <row r="3" spans="1:2" x14ac:dyDescent="0.2">
      <c r="A3" s="40"/>
      <c r="B3" s="40"/>
    </row>
    <row r="4" spans="1:2" x14ac:dyDescent="0.2">
      <c r="A4" s="40" t="s">
        <v>239</v>
      </c>
      <c r="B4" s="41"/>
    </row>
    <row r="5" spans="1:2" x14ac:dyDescent="0.2">
      <c r="A5" s="40"/>
      <c r="B5" s="40"/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3"/>
  <sheetViews>
    <sheetView showGridLines="0" zoomScaleNormal="100" workbookViewId="0">
      <selection activeCell="F66" sqref="F66"/>
    </sheetView>
  </sheetViews>
  <sheetFormatPr defaultColWidth="9.125" defaultRowHeight="14.25" x14ac:dyDescent="0.2"/>
  <cols>
    <col min="1" max="1" width="2" style="50" customWidth="1"/>
    <col min="2" max="2" width="43.625" style="50" customWidth="1"/>
    <col min="3" max="3" width="5.875" style="51" customWidth="1"/>
    <col min="4" max="4" width="15.125" style="50" bestFit="1" customWidth="1"/>
    <col min="5" max="5" width="2.875" style="50" customWidth="1"/>
    <col min="6" max="6" width="13.75" style="50" bestFit="1" customWidth="1"/>
    <col min="7" max="8" width="8.375" style="50" customWidth="1"/>
    <col min="9" max="9" width="6.625" style="50" customWidth="1"/>
    <col min="10" max="228" width="8.375" style="50" customWidth="1"/>
    <col min="229" max="16384" width="9.125" style="50"/>
  </cols>
  <sheetData>
    <row r="1" spans="1:5" s="48" customFormat="1" ht="20.25" x14ac:dyDescent="0.3">
      <c r="A1" s="365" t="s">
        <v>456</v>
      </c>
      <c r="B1" s="365"/>
      <c r="C1" s="365"/>
      <c r="D1" s="365"/>
      <c r="E1" s="365"/>
    </row>
    <row r="2" spans="1:5" ht="9" customHeight="1" x14ac:dyDescent="0.2">
      <c r="A2" s="49"/>
      <c r="B2" s="49"/>
      <c r="C2" s="49"/>
      <c r="D2" s="49"/>
      <c r="E2" s="49"/>
    </row>
    <row r="3" spans="1:5" ht="15" customHeight="1" x14ac:dyDescent="0.2"/>
    <row r="4" spans="1:5" ht="15" customHeight="1" x14ac:dyDescent="0.25">
      <c r="D4" s="52"/>
    </row>
    <row r="5" spans="1:5" ht="15" customHeight="1" x14ac:dyDescent="0.25">
      <c r="C5" s="53"/>
      <c r="D5" s="54">
        <v>2015</v>
      </c>
      <c r="E5" s="55"/>
    </row>
    <row r="6" spans="1:5" ht="15" customHeight="1" x14ac:dyDescent="0.25">
      <c r="A6" s="56"/>
      <c r="C6" s="57"/>
      <c r="D6" s="58"/>
      <c r="E6" s="55"/>
    </row>
    <row r="7" spans="1:5" ht="15" customHeight="1" x14ac:dyDescent="0.25">
      <c r="A7" s="56"/>
      <c r="C7" s="57"/>
      <c r="D7" s="58"/>
      <c r="E7" s="55"/>
    </row>
    <row r="8" spans="1:5" ht="15" customHeight="1" x14ac:dyDescent="0.2">
      <c r="A8" s="59" t="s">
        <v>21</v>
      </c>
      <c r="B8" s="60"/>
      <c r="C8" s="61"/>
      <c r="D8" s="62"/>
      <c r="E8" s="63"/>
    </row>
    <row r="9" spans="1:5" ht="15" customHeight="1" x14ac:dyDescent="0.2">
      <c r="A9" s="59" t="s">
        <v>20</v>
      </c>
      <c r="B9" s="60"/>
      <c r="C9" s="61"/>
      <c r="D9" s="62"/>
      <c r="E9" s="63"/>
    </row>
    <row r="10" spans="1:5" ht="15" customHeight="1" x14ac:dyDescent="0.2">
      <c r="A10" s="60"/>
      <c r="B10" s="60"/>
      <c r="C10" s="64"/>
      <c r="D10" s="65"/>
      <c r="E10" s="65"/>
    </row>
    <row r="11" spans="1:5" ht="15" customHeight="1" x14ac:dyDescent="0.2">
      <c r="A11" s="60" t="s">
        <v>23</v>
      </c>
      <c r="B11" s="60"/>
      <c r="C11" s="64"/>
      <c r="D11" s="62"/>
      <c r="E11" s="66"/>
    </row>
    <row r="12" spans="1:5" ht="15" customHeight="1" x14ac:dyDescent="0.2">
      <c r="A12" s="60" t="s">
        <v>24</v>
      </c>
      <c r="B12" s="60"/>
      <c r="C12" s="61"/>
      <c r="D12" s="62"/>
      <c r="E12" s="66"/>
    </row>
    <row r="13" spans="1:5" ht="15" customHeight="1" x14ac:dyDescent="0.2">
      <c r="A13" s="60" t="s">
        <v>203</v>
      </c>
      <c r="B13" s="60"/>
      <c r="C13" s="64"/>
      <c r="D13" s="62"/>
      <c r="E13" s="66"/>
    </row>
    <row r="14" spans="1:5" ht="15" customHeight="1" x14ac:dyDescent="0.2">
      <c r="A14" s="60" t="s">
        <v>1</v>
      </c>
      <c r="B14" s="60"/>
      <c r="C14" s="61"/>
      <c r="D14" s="62"/>
      <c r="E14" s="66"/>
    </row>
    <row r="15" spans="1:5" ht="4.1500000000000004" customHeight="1" x14ac:dyDescent="0.2">
      <c r="A15" s="60"/>
      <c r="B15" s="60"/>
      <c r="C15" s="64"/>
      <c r="D15" s="67"/>
      <c r="E15" s="66"/>
    </row>
    <row r="16" spans="1:5" ht="19.149999999999999" customHeight="1" x14ac:dyDescent="0.2">
      <c r="A16" s="68" t="s">
        <v>2</v>
      </c>
      <c r="B16" s="60"/>
      <c r="C16" s="61"/>
      <c r="D16" s="65">
        <f>SUM(D8:D14)</f>
        <v>0</v>
      </c>
      <c r="E16" s="65"/>
    </row>
    <row r="17" spans="1:6" ht="19.149999999999999" customHeight="1" x14ac:dyDescent="0.2">
      <c r="A17" s="68"/>
      <c r="B17" s="60"/>
      <c r="C17" s="61"/>
      <c r="D17" s="65"/>
      <c r="E17" s="65"/>
    </row>
    <row r="18" spans="1:6" ht="15" customHeight="1" x14ac:dyDescent="0.2">
      <c r="A18" s="60" t="s">
        <v>29</v>
      </c>
      <c r="B18" s="60"/>
      <c r="C18" s="61"/>
      <c r="D18" s="62"/>
      <c r="E18" s="63"/>
    </row>
    <row r="19" spans="1:6" ht="15" customHeight="1" x14ac:dyDescent="0.2">
      <c r="A19" s="60" t="s">
        <v>206</v>
      </c>
      <c r="B19" s="60"/>
      <c r="C19" s="61"/>
      <c r="D19" s="62"/>
      <c r="E19" s="63"/>
    </row>
    <row r="20" spans="1:6" ht="4.1500000000000004" customHeight="1" x14ac:dyDescent="0.2">
      <c r="A20" s="60"/>
      <c r="B20" s="60"/>
      <c r="C20" s="64"/>
      <c r="D20" s="67"/>
      <c r="E20" s="66"/>
    </row>
    <row r="21" spans="1:6" ht="19.149999999999999" customHeight="1" x14ac:dyDescent="0.2">
      <c r="A21" s="60" t="s">
        <v>34</v>
      </c>
      <c r="B21" s="60"/>
      <c r="C21" s="61"/>
      <c r="D21" s="65">
        <f>SUM(D16:D19)</f>
        <v>0</v>
      </c>
      <c r="E21" s="65"/>
    </row>
    <row r="22" spans="1:6" ht="15" customHeight="1" x14ac:dyDescent="0.2">
      <c r="A22" s="60" t="s">
        <v>240</v>
      </c>
      <c r="B22" s="60"/>
      <c r="C22" s="61"/>
      <c r="D22" s="62"/>
      <c r="E22" s="62"/>
      <c r="F22" s="69"/>
    </row>
    <row r="23" spans="1:6" ht="4.1500000000000004" customHeight="1" x14ac:dyDescent="0.2">
      <c r="A23" s="60"/>
      <c r="B23" s="60"/>
      <c r="C23" s="64"/>
      <c r="D23" s="67"/>
      <c r="E23" s="66"/>
    </row>
    <row r="24" spans="1:6" ht="19.149999999999999" customHeight="1" thickBot="1" x14ac:dyDescent="0.3">
      <c r="A24" s="68" t="s">
        <v>231</v>
      </c>
      <c r="B24" s="70"/>
      <c r="C24" s="61"/>
      <c r="D24" s="71">
        <f>SUM(D21:D23)</f>
        <v>0</v>
      </c>
      <c r="E24" s="65"/>
    </row>
    <row r="25" spans="1:6" ht="15" customHeight="1" thickTop="1" x14ac:dyDescent="0.25">
      <c r="A25" s="70"/>
      <c r="B25" s="70"/>
      <c r="C25" s="61"/>
      <c r="D25" s="65"/>
      <c r="E25" s="65"/>
    </row>
    <row r="26" spans="1:6" ht="15" customHeight="1" x14ac:dyDescent="0.25">
      <c r="A26" s="70"/>
      <c r="B26" s="70"/>
      <c r="C26" s="61"/>
      <c r="D26" s="65"/>
      <c r="E26" s="65"/>
    </row>
    <row r="27" spans="1:6" ht="15" customHeight="1" x14ac:dyDescent="0.25">
      <c r="A27" s="70"/>
      <c r="B27" s="70"/>
      <c r="C27" s="61"/>
      <c r="D27" s="65"/>
      <c r="E27" s="65"/>
    </row>
    <row r="28" spans="1:6" ht="15" customHeight="1" x14ac:dyDescent="0.25">
      <c r="A28" s="366"/>
      <c r="B28" s="366"/>
      <c r="C28" s="366"/>
      <c r="D28" s="366"/>
      <c r="E28" s="366"/>
    </row>
    <row r="29" spans="1:6" ht="15" customHeight="1" x14ac:dyDescent="0.25">
      <c r="A29" s="366"/>
      <c r="B29" s="366"/>
      <c r="C29" s="366"/>
      <c r="D29" s="366"/>
      <c r="E29" s="366"/>
    </row>
    <row r="30" spans="1:6" s="73" customFormat="1" ht="21" customHeight="1" x14ac:dyDescent="0.3">
      <c r="A30" s="367" t="s">
        <v>241</v>
      </c>
      <c r="B30" s="367"/>
      <c r="C30" s="367"/>
      <c r="D30" s="367"/>
      <c r="E30" s="367"/>
      <c r="F30" s="72"/>
    </row>
    <row r="31" spans="1:6" ht="9" customHeight="1" x14ac:dyDescent="0.2">
      <c r="A31" s="49"/>
      <c r="B31" s="49"/>
      <c r="C31" s="49"/>
      <c r="D31" s="49"/>
      <c r="E31" s="49"/>
    </row>
    <row r="32" spans="1:6" ht="15" customHeight="1" x14ac:dyDescent="0.25">
      <c r="A32" s="74"/>
      <c r="B32" s="75"/>
      <c r="C32" s="76"/>
      <c r="D32" s="77"/>
      <c r="E32" s="77"/>
    </row>
    <row r="33" spans="1:5" ht="15" customHeight="1" x14ac:dyDescent="0.25">
      <c r="A33" s="74"/>
      <c r="B33" s="75"/>
      <c r="C33" s="76"/>
      <c r="D33" s="77"/>
      <c r="E33" s="77"/>
    </row>
    <row r="34" spans="1:5" s="82" customFormat="1" ht="15" customHeight="1" x14ac:dyDescent="0.25">
      <c r="A34" s="75" t="s">
        <v>242</v>
      </c>
      <c r="B34" s="78"/>
      <c r="C34" s="79" t="s">
        <v>243</v>
      </c>
      <c r="D34" s="80">
        <v>42369</v>
      </c>
      <c r="E34" s="81"/>
    </row>
    <row r="35" spans="1:5" s="82" customFormat="1" ht="15" customHeight="1" x14ac:dyDescent="0.2">
      <c r="A35" s="83"/>
      <c r="B35" s="78"/>
      <c r="C35" s="79"/>
      <c r="D35" s="80"/>
      <c r="E35" s="84"/>
    </row>
    <row r="36" spans="1:5" ht="15" customHeight="1" x14ac:dyDescent="0.25">
      <c r="A36" s="85" t="s">
        <v>244</v>
      </c>
      <c r="B36" s="86"/>
      <c r="C36" s="87"/>
      <c r="D36" s="88"/>
      <c r="E36" s="88"/>
    </row>
    <row r="37" spans="1:5" ht="15" customHeight="1" x14ac:dyDescent="0.2">
      <c r="A37" s="364" t="s">
        <v>192</v>
      </c>
      <c r="B37" s="364"/>
      <c r="C37" s="61"/>
      <c r="D37" s="62"/>
      <c r="E37" s="63"/>
    </row>
    <row r="38" spans="1:5" ht="15" customHeight="1" x14ac:dyDescent="0.2">
      <c r="A38" s="364" t="s">
        <v>245</v>
      </c>
      <c r="B38" s="364"/>
      <c r="C38" s="61"/>
      <c r="D38" s="318"/>
      <c r="E38" s="63"/>
    </row>
    <row r="39" spans="1:5" ht="4.1500000000000004" customHeight="1" x14ac:dyDescent="0.2">
      <c r="A39" s="60"/>
      <c r="B39" s="60"/>
      <c r="C39" s="64"/>
      <c r="D39" s="319"/>
      <c r="E39" s="66"/>
    </row>
    <row r="40" spans="1:5" ht="15" customHeight="1" x14ac:dyDescent="0.25">
      <c r="A40" s="89"/>
      <c r="B40" s="90"/>
      <c r="C40" s="91"/>
      <c r="D40" s="320">
        <f>SUM(D37:D38)</f>
        <v>0</v>
      </c>
      <c r="E40" s="63"/>
    </row>
    <row r="41" spans="1:5" ht="15" customHeight="1" x14ac:dyDescent="0.25">
      <c r="A41" s="86"/>
      <c r="B41" s="86"/>
      <c r="C41" s="87"/>
      <c r="D41" s="321"/>
      <c r="E41" s="92"/>
    </row>
    <row r="42" spans="1:5" ht="15" customHeight="1" x14ac:dyDescent="0.25">
      <c r="A42" s="85" t="s">
        <v>246</v>
      </c>
      <c r="B42" s="93"/>
      <c r="C42" s="91"/>
      <c r="D42" s="322"/>
      <c r="E42" s="94"/>
    </row>
    <row r="43" spans="1:5" ht="15" customHeight="1" x14ac:dyDescent="0.2">
      <c r="A43" s="364" t="s">
        <v>247</v>
      </c>
      <c r="B43" s="364"/>
      <c r="C43" s="61"/>
      <c r="D43" s="318"/>
      <c r="E43" s="63"/>
    </row>
    <row r="44" spans="1:5" ht="15" customHeight="1" x14ac:dyDescent="0.2">
      <c r="A44" s="364" t="s">
        <v>225</v>
      </c>
      <c r="B44" s="364"/>
      <c r="C44" s="61"/>
      <c r="D44" s="318"/>
      <c r="E44" s="63"/>
    </row>
    <row r="45" spans="1:5" ht="15" customHeight="1" x14ac:dyDescent="0.2">
      <c r="A45" s="364" t="s">
        <v>198</v>
      </c>
      <c r="B45" s="364"/>
      <c r="C45" s="61"/>
      <c r="D45" s="318"/>
      <c r="E45" s="63"/>
    </row>
    <row r="46" spans="1:5" s="95" customFormat="1" ht="15" customHeight="1" x14ac:dyDescent="0.2">
      <c r="A46" s="368" t="s">
        <v>248</v>
      </c>
      <c r="B46" s="368"/>
      <c r="C46" s="61"/>
      <c r="D46" s="318"/>
      <c r="E46" s="63"/>
    </row>
    <row r="47" spans="1:5" ht="4.1500000000000004" customHeight="1" x14ac:dyDescent="0.2">
      <c r="A47" s="60"/>
      <c r="B47" s="60"/>
      <c r="C47" s="64"/>
      <c r="D47" s="67"/>
      <c r="E47" s="66"/>
    </row>
    <row r="48" spans="1:5" ht="15" customHeight="1" x14ac:dyDescent="0.25">
      <c r="A48" s="89"/>
      <c r="B48" s="96"/>
      <c r="C48" s="97"/>
      <c r="D48" s="98">
        <f>SUM(D43:D46)</f>
        <v>0</v>
      </c>
      <c r="E48" s="63"/>
    </row>
    <row r="49" spans="1:6" ht="15" customHeight="1" x14ac:dyDescent="0.25">
      <c r="A49" s="89"/>
      <c r="B49" s="96"/>
      <c r="C49" s="97"/>
      <c r="D49" s="65"/>
      <c r="E49" s="65"/>
    </row>
    <row r="50" spans="1:6" ht="15" customHeight="1" x14ac:dyDescent="0.25">
      <c r="A50" s="89"/>
      <c r="B50" s="96"/>
      <c r="C50" s="97"/>
      <c r="D50" s="65"/>
      <c r="E50" s="65"/>
    </row>
    <row r="51" spans="1:6" ht="15" customHeight="1" x14ac:dyDescent="0.25">
      <c r="A51" s="89"/>
      <c r="B51" s="96"/>
      <c r="C51" s="97"/>
      <c r="D51" s="65"/>
      <c r="E51" s="65"/>
    </row>
    <row r="52" spans="1:6" ht="15" customHeight="1" thickBot="1" x14ac:dyDescent="0.25">
      <c r="A52" s="369" t="s">
        <v>242</v>
      </c>
      <c r="B52" s="369"/>
      <c r="C52" s="91"/>
      <c r="D52" s="71">
        <f>D48+D40</f>
        <v>0</v>
      </c>
      <c r="E52" s="65"/>
    </row>
    <row r="53" spans="1:6" ht="15" customHeight="1" thickTop="1" x14ac:dyDescent="0.2">
      <c r="A53" s="99"/>
      <c r="B53" s="69"/>
      <c r="C53" s="91"/>
      <c r="D53" s="100"/>
      <c r="E53" s="100"/>
    </row>
    <row r="54" spans="1:6" s="73" customFormat="1" ht="20.25" x14ac:dyDescent="0.3">
      <c r="A54" s="370" t="s">
        <v>457</v>
      </c>
      <c r="B54" s="371"/>
      <c r="C54" s="371"/>
      <c r="D54" s="371"/>
      <c r="E54" s="371"/>
      <c r="F54" s="101"/>
    </row>
    <row r="55" spans="1:6" ht="9" customHeight="1" x14ac:dyDescent="0.2">
      <c r="A55" s="49"/>
      <c r="B55" s="49"/>
      <c r="C55" s="49"/>
      <c r="D55" s="49"/>
      <c r="E55" s="49"/>
    </row>
    <row r="56" spans="1:6" ht="15" customHeight="1" x14ac:dyDescent="0.2">
      <c r="A56" s="100"/>
      <c r="B56" s="74" t="s">
        <v>249</v>
      </c>
      <c r="C56" s="76"/>
      <c r="D56" s="100"/>
      <c r="E56" s="100"/>
    </row>
    <row r="57" spans="1:6" ht="15" customHeight="1" x14ac:dyDescent="0.25">
      <c r="A57" s="102"/>
      <c r="B57" s="102"/>
      <c r="C57" s="102"/>
      <c r="D57" s="102"/>
      <c r="E57" s="102"/>
      <c r="F57" s="102"/>
    </row>
    <row r="58" spans="1:6" s="82" customFormat="1" ht="15" customHeight="1" x14ac:dyDescent="0.25">
      <c r="A58" s="103" t="s">
        <v>250</v>
      </c>
      <c r="B58" s="103"/>
      <c r="C58" s="79"/>
      <c r="D58" s="80">
        <v>42369</v>
      </c>
      <c r="E58" s="81"/>
    </row>
    <row r="59" spans="1:6" ht="15" customHeight="1" x14ac:dyDescent="0.25">
      <c r="A59" s="89"/>
      <c r="B59" s="69"/>
      <c r="C59" s="91"/>
      <c r="D59" s="90"/>
      <c r="E59" s="90"/>
    </row>
    <row r="60" spans="1:6" ht="15" customHeight="1" x14ac:dyDescent="0.25">
      <c r="A60" s="104" t="s">
        <v>251</v>
      </c>
      <c r="B60" s="93"/>
      <c r="C60" s="61"/>
      <c r="D60" s="105"/>
      <c r="E60" s="105"/>
    </row>
    <row r="61" spans="1:6" ht="15" customHeight="1" x14ac:dyDescent="0.2">
      <c r="A61" s="372" t="s">
        <v>3</v>
      </c>
      <c r="B61" s="372"/>
      <c r="C61" s="97"/>
      <c r="D61" s="106"/>
      <c r="E61" s="65"/>
    </row>
    <row r="62" spans="1:6" ht="15" customHeight="1" x14ac:dyDescent="0.2">
      <c r="A62" s="372" t="s">
        <v>4</v>
      </c>
      <c r="B62" s="372"/>
      <c r="C62" s="97"/>
      <c r="D62" s="106"/>
      <c r="E62" s="65"/>
    </row>
    <row r="63" spans="1:6" ht="15" customHeight="1" x14ac:dyDescent="0.2">
      <c r="A63" s="372" t="s">
        <v>5</v>
      </c>
      <c r="B63" s="372"/>
      <c r="C63" s="87"/>
      <c r="D63" s="318"/>
      <c r="E63" s="65"/>
    </row>
    <row r="64" spans="1:6" ht="15" customHeight="1" x14ac:dyDescent="0.2">
      <c r="A64" s="372" t="s">
        <v>6</v>
      </c>
      <c r="B64" s="372"/>
      <c r="C64" s="97"/>
      <c r="D64" s="318"/>
      <c r="E64" s="65"/>
    </row>
    <row r="65" spans="1:8" ht="4.1500000000000004" customHeight="1" x14ac:dyDescent="0.2">
      <c r="A65" s="60"/>
      <c r="B65" s="60"/>
      <c r="C65" s="64"/>
      <c r="D65" s="319"/>
      <c r="E65" s="66"/>
    </row>
    <row r="66" spans="1:8" ht="19.149999999999999" customHeight="1" x14ac:dyDescent="0.2">
      <c r="A66" s="373" t="s">
        <v>251</v>
      </c>
      <c r="B66" s="373"/>
      <c r="C66" s="97"/>
      <c r="D66" s="320">
        <f>SUM(D61:D65)</f>
        <v>0</v>
      </c>
      <c r="E66" s="65"/>
    </row>
    <row r="67" spans="1:8" ht="15" customHeight="1" x14ac:dyDescent="0.2">
      <c r="A67" s="99"/>
      <c r="B67" s="60"/>
      <c r="C67" s="97"/>
      <c r="D67" s="323"/>
      <c r="E67" s="65"/>
    </row>
    <row r="68" spans="1:8" ht="15" customHeight="1" x14ac:dyDescent="0.25">
      <c r="A68" s="104" t="s">
        <v>252</v>
      </c>
      <c r="B68" s="93"/>
      <c r="C68" s="107"/>
      <c r="D68" s="322"/>
      <c r="E68" s="105"/>
    </row>
    <row r="69" spans="1:8" ht="15" customHeight="1" x14ac:dyDescent="0.2">
      <c r="A69" s="364" t="s">
        <v>253</v>
      </c>
      <c r="B69" s="364"/>
      <c r="C69" s="61"/>
      <c r="D69" s="318"/>
      <c r="E69" s="65"/>
      <c r="H69" s="108"/>
    </row>
    <row r="70" spans="1:8" ht="15" customHeight="1" x14ac:dyDescent="0.2">
      <c r="A70" s="364" t="s">
        <v>254</v>
      </c>
      <c r="B70" s="364"/>
      <c r="C70" s="61"/>
      <c r="D70" s="318"/>
      <c r="E70" s="65"/>
    </row>
    <row r="71" spans="1:8" ht="4.1500000000000004" customHeight="1" x14ac:dyDescent="0.2">
      <c r="A71" s="60"/>
      <c r="B71" s="60"/>
      <c r="C71" s="64"/>
      <c r="D71" s="319"/>
      <c r="E71" s="66"/>
    </row>
    <row r="72" spans="1:8" ht="15" customHeight="1" x14ac:dyDescent="0.25">
      <c r="A72" s="99"/>
      <c r="B72" s="96"/>
      <c r="C72" s="87"/>
      <c r="D72" s="320">
        <f>SUM(D69:D70)</f>
        <v>0</v>
      </c>
      <c r="E72" s="65"/>
    </row>
    <row r="73" spans="1:8" ht="15" customHeight="1" x14ac:dyDescent="0.2">
      <c r="A73" s="85" t="s">
        <v>255</v>
      </c>
      <c r="B73" s="69"/>
      <c r="C73" s="91"/>
      <c r="D73" s="322"/>
      <c r="E73" s="105"/>
    </row>
    <row r="74" spans="1:8" ht="15" customHeight="1" x14ac:dyDescent="0.2">
      <c r="A74" s="372" t="s">
        <v>194</v>
      </c>
      <c r="B74" s="372"/>
      <c r="C74" s="61"/>
      <c r="D74" s="318"/>
      <c r="E74" s="65"/>
    </row>
    <row r="75" spans="1:8" ht="15" customHeight="1" x14ac:dyDescent="0.2">
      <c r="A75" s="372" t="s">
        <v>256</v>
      </c>
      <c r="B75" s="372"/>
      <c r="C75" s="61"/>
      <c r="D75" s="318"/>
      <c r="E75" s="65"/>
    </row>
    <row r="76" spans="1:8" ht="15" customHeight="1" x14ac:dyDescent="0.2">
      <c r="A76" s="372" t="s">
        <v>411</v>
      </c>
      <c r="B76" s="372"/>
      <c r="C76" s="61"/>
      <c r="D76" s="318"/>
      <c r="E76" s="65"/>
    </row>
    <row r="77" spans="1:8" ht="15" customHeight="1" x14ac:dyDescent="0.2">
      <c r="A77" s="372" t="s">
        <v>234</v>
      </c>
      <c r="B77" s="372"/>
      <c r="C77" s="61"/>
      <c r="D77" s="318"/>
      <c r="E77" s="65"/>
    </row>
    <row r="78" spans="1:8" ht="4.1500000000000004" customHeight="1" x14ac:dyDescent="0.2">
      <c r="A78" s="60"/>
      <c r="B78" s="60"/>
      <c r="C78" s="64"/>
      <c r="D78" s="319"/>
      <c r="E78" s="66"/>
    </row>
    <row r="79" spans="1:8" ht="15" customHeight="1" x14ac:dyDescent="0.25">
      <c r="A79" s="99"/>
      <c r="B79" s="96"/>
      <c r="C79" s="87"/>
      <c r="D79" s="320">
        <f>SUM(D74:D77)</f>
        <v>0</v>
      </c>
      <c r="E79" s="65"/>
    </row>
    <row r="80" spans="1:8" ht="19.149999999999999" customHeight="1" x14ac:dyDescent="0.2">
      <c r="A80" s="373" t="s">
        <v>257</v>
      </c>
      <c r="B80" s="373"/>
      <c r="C80" s="87"/>
      <c r="D80" s="324">
        <f>D72+D79</f>
        <v>0</v>
      </c>
      <c r="E80" s="65"/>
    </row>
    <row r="81" spans="1:5" ht="19.149999999999999" customHeight="1" thickBot="1" x14ac:dyDescent="0.25">
      <c r="A81" s="369" t="s">
        <v>250</v>
      </c>
      <c r="B81" s="369"/>
      <c r="C81" s="91"/>
      <c r="D81" s="325">
        <f>D80+D66</f>
        <v>0</v>
      </c>
      <c r="E81" s="65"/>
    </row>
    <row r="82" spans="1:5" ht="15" customHeight="1" thickTop="1" x14ac:dyDescent="0.2">
      <c r="A82" s="109"/>
      <c r="B82" s="69"/>
      <c r="C82" s="91"/>
      <c r="D82" s="326"/>
      <c r="E82" s="110"/>
    </row>
    <row r="83" spans="1:5" ht="15" customHeight="1" x14ac:dyDescent="0.2">
      <c r="A83" s="99"/>
      <c r="B83" s="69"/>
      <c r="C83" s="91"/>
      <c r="D83" s="100"/>
      <c r="E83" s="110"/>
    </row>
  </sheetData>
  <mergeCells count="25">
    <mergeCell ref="A74:B74"/>
    <mergeCell ref="A75:B75"/>
    <mergeCell ref="A77:B77"/>
    <mergeCell ref="A80:B80"/>
    <mergeCell ref="A81:B81"/>
    <mergeCell ref="A76:B76"/>
    <mergeCell ref="A70:B70"/>
    <mergeCell ref="A43:B43"/>
    <mergeCell ref="A44:B44"/>
    <mergeCell ref="A45:B45"/>
    <mergeCell ref="A46:B46"/>
    <mergeCell ref="A52:B52"/>
    <mergeCell ref="A54:E54"/>
    <mergeCell ref="A61:B61"/>
    <mergeCell ref="A63:B63"/>
    <mergeCell ref="A64:B64"/>
    <mergeCell ref="A66:B66"/>
    <mergeCell ref="A69:B69"/>
    <mergeCell ref="A62:B62"/>
    <mergeCell ref="A38:B38"/>
    <mergeCell ref="A1:E1"/>
    <mergeCell ref="A28:E28"/>
    <mergeCell ref="A29:E29"/>
    <mergeCell ref="A30:E30"/>
    <mergeCell ref="A37:B37"/>
  </mergeCells>
  <pageMargins left="0.31" right="0.14000000000000001" top="1.25" bottom="1" header="0.5" footer="0.5"/>
  <pageSetup paperSize="9" firstPageNumber="4" orientation="portrait" useFirstPageNumber="1" horizontalDpi="4294967292" verticalDpi="4294967292" r:id="rId1"/>
  <headerFooter alignWithMargins="0">
    <oddFooter>&amp;L&amp;F&amp;R&amp;G</oddFooter>
  </headerFooter>
  <rowBreaks count="2" manualBreakCount="2">
    <brk id="29" max="5" man="1"/>
    <brk id="53" max="5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93"/>
  <sheetViews>
    <sheetView zoomScaleNormal="100" workbookViewId="0">
      <selection activeCell="A2" sqref="A2"/>
    </sheetView>
  </sheetViews>
  <sheetFormatPr defaultColWidth="9.125" defaultRowHeight="12.75" x14ac:dyDescent="0.2"/>
  <cols>
    <col min="1" max="1" width="5.375" style="112" customWidth="1"/>
    <col min="2" max="2" width="48.625" style="112" bestFit="1" customWidth="1"/>
    <col min="3" max="3" width="13.625" style="112" bestFit="1" customWidth="1"/>
    <col min="4" max="4" width="2.75" style="113" customWidth="1"/>
    <col min="5" max="6" width="13.25" style="112" customWidth="1"/>
    <col min="7" max="7" width="2.75" style="113" customWidth="1"/>
    <col min="8" max="10" width="13.25" style="112" customWidth="1"/>
    <col min="11" max="11" width="5" style="112" bestFit="1" customWidth="1"/>
    <col min="12" max="16384" width="9.125" style="112"/>
  </cols>
  <sheetData>
    <row r="1" spans="1:11" ht="12.75" customHeight="1" x14ac:dyDescent="0.2">
      <c r="A1" s="111" t="s">
        <v>258</v>
      </c>
    </row>
    <row r="2" spans="1:11" ht="12.75" customHeight="1" x14ac:dyDescent="0.2">
      <c r="E2" s="114"/>
      <c r="F2" s="114"/>
      <c r="G2" s="115"/>
      <c r="H2" s="114"/>
      <c r="I2" s="114"/>
      <c r="J2" s="114"/>
    </row>
    <row r="3" spans="1:11" ht="12.75" customHeight="1" x14ac:dyDescent="0.2">
      <c r="A3" s="116" t="s">
        <v>259</v>
      </c>
      <c r="B3" s="116" t="s">
        <v>260</v>
      </c>
      <c r="C3" s="117" t="s">
        <v>261</v>
      </c>
      <c r="E3" s="117" t="s">
        <v>107</v>
      </c>
      <c r="F3" s="117" t="s">
        <v>262</v>
      </c>
      <c r="G3" s="115"/>
      <c r="H3" s="117" t="s">
        <v>263</v>
      </c>
      <c r="I3" s="117"/>
      <c r="J3" s="117"/>
      <c r="K3" s="118"/>
    </row>
    <row r="4" spans="1:11" ht="12.75" customHeight="1" x14ac:dyDescent="0.2">
      <c r="A4" s="118" t="s">
        <v>264</v>
      </c>
      <c r="B4" s="119" t="s">
        <v>19</v>
      </c>
      <c r="C4" s="310">
        <v>-210506909</v>
      </c>
      <c r="E4" s="120"/>
      <c r="F4" s="120"/>
      <c r="H4" s="121"/>
      <c r="I4" s="121"/>
      <c r="J4" s="121"/>
    </row>
    <row r="5" spans="1:11" ht="12.75" customHeight="1" x14ac:dyDescent="0.2">
      <c r="A5" s="118" t="s">
        <v>455</v>
      </c>
      <c r="B5" s="119" t="s">
        <v>430</v>
      </c>
      <c r="C5" s="310">
        <v>0</v>
      </c>
      <c r="E5" s="120"/>
      <c r="F5" s="120"/>
      <c r="H5" s="121"/>
      <c r="I5" s="121"/>
      <c r="J5" s="121"/>
    </row>
    <row r="6" spans="1:11" ht="12.75" customHeight="1" x14ac:dyDescent="0.2">
      <c r="A6" s="118" t="s">
        <v>265</v>
      </c>
      <c r="B6" s="122" t="s">
        <v>266</v>
      </c>
      <c r="C6" s="310">
        <v>72948342.529440001</v>
      </c>
      <c r="E6" s="120"/>
      <c r="F6" s="120"/>
      <c r="H6" s="121"/>
      <c r="I6" s="121"/>
      <c r="J6" s="121"/>
    </row>
    <row r="7" spans="1:11" ht="12.75" customHeight="1" x14ac:dyDescent="0.2">
      <c r="A7" s="118" t="s">
        <v>49</v>
      </c>
      <c r="B7" s="119" t="s">
        <v>267</v>
      </c>
      <c r="C7" s="310">
        <v>11551729.11648</v>
      </c>
      <c r="E7" s="120"/>
      <c r="F7" s="120"/>
      <c r="H7" s="121"/>
      <c r="I7" s="121"/>
      <c r="J7" s="121"/>
    </row>
    <row r="8" spans="1:11" ht="12.75" customHeight="1" x14ac:dyDescent="0.2">
      <c r="A8" s="118" t="s">
        <v>268</v>
      </c>
      <c r="B8" s="122" t="s">
        <v>269</v>
      </c>
      <c r="C8" s="310">
        <v>0</v>
      </c>
      <c r="E8" s="120"/>
      <c r="F8" s="120"/>
      <c r="H8" s="121"/>
      <c r="I8" s="121"/>
      <c r="J8" s="121"/>
    </row>
    <row r="9" spans="1:11" ht="12.75" customHeight="1" x14ac:dyDescent="0.2">
      <c r="A9" s="118" t="s">
        <v>270</v>
      </c>
      <c r="B9" s="122" t="s">
        <v>95</v>
      </c>
      <c r="C9" s="310">
        <v>51813308.497440003</v>
      </c>
      <c r="E9" s="120"/>
      <c r="F9" s="120"/>
      <c r="H9" s="121"/>
      <c r="I9" s="121"/>
      <c r="J9" s="121"/>
    </row>
    <row r="10" spans="1:11" ht="12.75" customHeight="1" x14ac:dyDescent="0.2">
      <c r="A10" s="118" t="s">
        <v>271</v>
      </c>
      <c r="B10" s="122" t="s">
        <v>96</v>
      </c>
      <c r="C10" s="310">
        <v>4325893.1264512651</v>
      </c>
      <c r="E10" s="120"/>
      <c r="F10" s="120"/>
      <c r="H10" s="121"/>
      <c r="I10" s="121"/>
      <c r="J10" s="121"/>
    </row>
    <row r="11" spans="1:11" ht="12.75" customHeight="1" x14ac:dyDescent="0.2">
      <c r="A11" s="118" t="s">
        <v>58</v>
      </c>
      <c r="B11" s="122" t="s">
        <v>97</v>
      </c>
      <c r="C11" s="310">
        <v>5181330.8497439995</v>
      </c>
      <c r="E11" s="120"/>
      <c r="F11" s="120"/>
      <c r="H11" s="121"/>
      <c r="I11" s="121"/>
      <c r="J11" s="121"/>
    </row>
    <row r="12" spans="1:11" ht="12.75" customHeight="1" x14ac:dyDescent="0.2">
      <c r="A12" s="118" t="s">
        <v>272</v>
      </c>
      <c r="B12" s="122" t="s">
        <v>98</v>
      </c>
      <c r="C12" s="310">
        <v>715023.65726467187</v>
      </c>
      <c r="E12" s="120"/>
      <c r="F12" s="120"/>
      <c r="H12" s="121"/>
      <c r="I12" s="121"/>
      <c r="J12" s="121"/>
    </row>
    <row r="13" spans="1:11" ht="12.75" customHeight="1" x14ac:dyDescent="0.2">
      <c r="A13" s="118" t="s">
        <v>273</v>
      </c>
      <c r="B13" s="122" t="s">
        <v>100</v>
      </c>
      <c r="C13" s="310">
        <v>538195.94975999999</v>
      </c>
      <c r="E13" s="120"/>
      <c r="F13" s="120"/>
      <c r="H13" s="121"/>
      <c r="I13" s="121"/>
      <c r="J13" s="121"/>
    </row>
    <row r="14" spans="1:11" ht="12.75" customHeight="1" x14ac:dyDescent="0.2">
      <c r="A14" s="118" t="s">
        <v>274</v>
      </c>
      <c r="B14" s="122" t="s">
        <v>101</v>
      </c>
      <c r="C14" s="310">
        <v>201051.5472</v>
      </c>
      <c r="E14" s="120"/>
      <c r="F14" s="120"/>
      <c r="H14" s="121"/>
      <c r="I14" s="121"/>
      <c r="J14" s="121"/>
    </row>
    <row r="15" spans="1:11" ht="12.75" customHeight="1" x14ac:dyDescent="0.2">
      <c r="A15" s="118" t="s">
        <v>275</v>
      </c>
      <c r="B15" s="122" t="s">
        <v>102</v>
      </c>
      <c r="C15" s="310">
        <v>214605.03792</v>
      </c>
      <c r="E15" s="120"/>
      <c r="F15" s="120"/>
      <c r="H15" s="121"/>
      <c r="I15" s="121"/>
      <c r="J15" s="121"/>
    </row>
    <row r="16" spans="1:11" ht="12.75" customHeight="1" x14ac:dyDescent="0.25">
      <c r="A16" s="118" t="s">
        <v>276</v>
      </c>
      <c r="B16" s="122" t="s">
        <v>277</v>
      </c>
      <c r="C16" s="310">
        <v>3268536.4051200002</v>
      </c>
      <c r="E16" s="120"/>
      <c r="F16" s="120"/>
      <c r="G16" s="123"/>
      <c r="H16" s="121"/>
      <c r="I16" s="121"/>
      <c r="J16" s="121"/>
      <c r="K16" s="118"/>
    </row>
    <row r="17" spans="1:11" ht="12.75" customHeight="1" x14ac:dyDescent="0.2">
      <c r="A17" s="118" t="s">
        <v>278</v>
      </c>
      <c r="B17" s="122" t="s">
        <v>454</v>
      </c>
      <c r="C17" s="310">
        <v>639412.81823999994</v>
      </c>
      <c r="E17" s="120"/>
      <c r="F17" s="120"/>
      <c r="G17" s="124"/>
      <c r="H17" s="121"/>
      <c r="I17" s="121"/>
      <c r="J17" s="121"/>
      <c r="K17" s="118"/>
    </row>
    <row r="18" spans="1:11" ht="12.75" customHeight="1" x14ac:dyDescent="0.2">
      <c r="A18" s="118" t="s">
        <v>279</v>
      </c>
      <c r="B18" s="122" t="s">
        <v>280</v>
      </c>
      <c r="C18" s="310">
        <v>17858893.469759997</v>
      </c>
      <c r="E18" s="120"/>
      <c r="F18" s="120"/>
      <c r="G18" s="124"/>
      <c r="H18" s="121"/>
      <c r="I18" s="121"/>
      <c r="J18" s="121"/>
      <c r="K18" s="118"/>
    </row>
    <row r="19" spans="1:11" ht="12.75" customHeight="1" x14ac:dyDescent="0.2">
      <c r="A19" s="118" t="s">
        <v>281</v>
      </c>
      <c r="B19" s="122" t="s">
        <v>180</v>
      </c>
      <c r="C19" s="310">
        <v>504490.80863999994</v>
      </c>
      <c r="E19" s="120"/>
      <c r="F19" s="120"/>
      <c r="G19" s="124"/>
      <c r="H19" s="121"/>
      <c r="I19" s="121"/>
      <c r="J19" s="121"/>
    </row>
    <row r="20" spans="1:11" ht="12.75" customHeight="1" x14ac:dyDescent="0.2">
      <c r="A20" s="118" t="s">
        <v>282</v>
      </c>
      <c r="B20" s="122" t="s">
        <v>283</v>
      </c>
      <c r="C20" s="310">
        <v>55226.300640000001</v>
      </c>
      <c r="E20" s="120"/>
      <c r="F20" s="120"/>
      <c r="G20" s="124"/>
      <c r="H20" s="121"/>
      <c r="I20" s="121"/>
      <c r="J20" s="121"/>
    </row>
    <row r="21" spans="1:11" ht="12.75" customHeight="1" x14ac:dyDescent="0.2">
      <c r="A21" s="118" t="s">
        <v>284</v>
      </c>
      <c r="B21" s="122" t="s">
        <v>285</v>
      </c>
      <c r="C21" s="310">
        <v>1151349.2760000001</v>
      </c>
      <c r="E21" s="120"/>
      <c r="F21" s="120"/>
      <c r="G21" s="124"/>
      <c r="H21" s="121"/>
      <c r="I21" s="121"/>
      <c r="J21" s="121"/>
    </row>
    <row r="22" spans="1:11" ht="12.75" customHeight="1" x14ac:dyDescent="0.2">
      <c r="A22" s="118" t="s">
        <v>286</v>
      </c>
      <c r="B22" s="122" t="s">
        <v>287</v>
      </c>
      <c r="C22" s="310">
        <v>1588066.2907199999</v>
      </c>
      <c r="E22" s="120"/>
      <c r="F22" s="120"/>
      <c r="G22" s="124"/>
      <c r="H22" s="121"/>
      <c r="I22" s="121"/>
      <c r="J22" s="121"/>
    </row>
    <row r="23" spans="1:11" ht="12.75" customHeight="1" x14ac:dyDescent="0.2">
      <c r="A23" s="118" t="s">
        <v>288</v>
      </c>
      <c r="B23" s="122" t="s">
        <v>289</v>
      </c>
      <c r="C23" s="310">
        <v>1545362.1220800001</v>
      </c>
      <c r="E23" s="120"/>
      <c r="F23" s="120"/>
      <c r="G23" s="124"/>
      <c r="H23" s="121"/>
      <c r="I23" s="121"/>
      <c r="J23" s="121"/>
    </row>
    <row r="24" spans="1:11" ht="12.75" customHeight="1" x14ac:dyDescent="0.2">
      <c r="A24" s="118" t="s">
        <v>290</v>
      </c>
      <c r="B24" s="122" t="s">
        <v>291</v>
      </c>
      <c r="C24" s="310">
        <v>834977.87520000001</v>
      </c>
      <c r="E24" s="120"/>
      <c r="F24" s="120"/>
      <c r="G24" s="124"/>
      <c r="H24" s="121"/>
      <c r="I24" s="121"/>
      <c r="J24" s="121"/>
    </row>
    <row r="25" spans="1:11" ht="12.75" customHeight="1" x14ac:dyDescent="0.2">
      <c r="A25" s="118" t="s">
        <v>292</v>
      </c>
      <c r="B25" s="122" t="s">
        <v>293</v>
      </c>
      <c r="C25" s="310">
        <v>180625.14959999998</v>
      </c>
      <c r="E25" s="120"/>
      <c r="F25" s="120"/>
      <c r="G25" s="124"/>
      <c r="H25" s="121"/>
      <c r="I25" s="121"/>
      <c r="J25" s="121"/>
    </row>
    <row r="26" spans="1:11" ht="12.75" customHeight="1" x14ac:dyDescent="0.2">
      <c r="A26" s="118" t="s">
        <v>294</v>
      </c>
      <c r="B26" s="122" t="s">
        <v>295</v>
      </c>
      <c r="C26" s="310">
        <v>406934.41823999997</v>
      </c>
      <c r="E26" s="120"/>
      <c r="F26" s="120"/>
      <c r="G26" s="124"/>
      <c r="H26" s="121"/>
      <c r="I26" s="121"/>
      <c r="J26" s="121"/>
    </row>
    <row r="27" spans="1:11" ht="12.75" customHeight="1" x14ac:dyDescent="0.2">
      <c r="A27" s="118" t="s">
        <v>296</v>
      </c>
      <c r="B27" s="122" t="s">
        <v>297</v>
      </c>
      <c r="C27" s="310">
        <v>496977.52944000001</v>
      </c>
      <c r="E27" s="120"/>
      <c r="F27" s="120"/>
      <c r="G27" s="124"/>
      <c r="H27" s="121"/>
      <c r="I27" s="121"/>
      <c r="J27" s="121"/>
    </row>
    <row r="28" spans="1:11" ht="12.75" customHeight="1" x14ac:dyDescent="0.2">
      <c r="A28" s="118" t="s">
        <v>298</v>
      </c>
      <c r="B28" s="122" t="s">
        <v>299</v>
      </c>
      <c r="C28" s="310">
        <v>755345.56943999988</v>
      </c>
      <c r="E28" s="120"/>
      <c r="F28" s="120"/>
      <c r="H28" s="121"/>
      <c r="I28" s="121"/>
      <c r="J28" s="121"/>
    </row>
    <row r="29" spans="1:11" ht="12.75" customHeight="1" x14ac:dyDescent="0.2">
      <c r="A29" s="118" t="s">
        <v>300</v>
      </c>
      <c r="B29" s="122" t="s">
        <v>301</v>
      </c>
      <c r="C29" s="310">
        <v>300972.87696000002</v>
      </c>
      <c r="E29" s="120"/>
      <c r="F29" s="120"/>
      <c r="H29" s="121"/>
      <c r="I29" s="121"/>
      <c r="J29" s="121"/>
    </row>
    <row r="30" spans="1:11" ht="12.75" customHeight="1" x14ac:dyDescent="0.2">
      <c r="A30" s="118" t="s">
        <v>302</v>
      </c>
      <c r="B30" s="122" t="s">
        <v>303</v>
      </c>
      <c r="C30" s="310">
        <v>718153.25231999985</v>
      </c>
      <c r="D30" s="126"/>
      <c r="E30" s="120"/>
      <c r="F30" s="120"/>
      <c r="G30" s="126"/>
      <c r="H30" s="121"/>
      <c r="I30" s="121"/>
      <c r="J30" s="121"/>
    </row>
    <row r="31" spans="1:11" ht="12.75" customHeight="1" x14ac:dyDescent="0.2">
      <c r="A31" s="118" t="s">
        <v>304</v>
      </c>
      <c r="B31" s="119" t="s">
        <v>305</v>
      </c>
      <c r="C31" s="310">
        <v>158508</v>
      </c>
      <c r="D31" s="126"/>
      <c r="E31" s="120"/>
      <c r="F31" s="120"/>
      <c r="G31" s="126"/>
      <c r="H31" s="121"/>
      <c r="I31" s="121"/>
      <c r="J31" s="121"/>
    </row>
    <row r="32" spans="1:11" ht="12.75" customHeight="1" x14ac:dyDescent="0.2">
      <c r="A32" s="118" t="s">
        <v>306</v>
      </c>
      <c r="B32" s="119" t="s">
        <v>307</v>
      </c>
      <c r="C32" s="310">
        <v>26513.104799999997</v>
      </c>
      <c r="E32" s="120"/>
      <c r="F32" s="120"/>
      <c r="H32" s="121"/>
      <c r="I32" s="121"/>
      <c r="J32" s="121"/>
    </row>
    <row r="33" spans="1:10" ht="12.75" customHeight="1" x14ac:dyDescent="0.2">
      <c r="A33" s="118" t="s">
        <v>308</v>
      </c>
      <c r="B33" s="122" t="s">
        <v>309</v>
      </c>
      <c r="C33" s="310">
        <v>0</v>
      </c>
      <c r="E33" s="120"/>
      <c r="F33" s="120"/>
      <c r="H33" s="121"/>
      <c r="I33" s="121"/>
      <c r="J33" s="121"/>
    </row>
    <row r="34" spans="1:10" ht="12.75" customHeight="1" x14ac:dyDescent="0.2">
      <c r="A34" s="118" t="s">
        <v>310</v>
      </c>
      <c r="B34" s="122" t="s">
        <v>76</v>
      </c>
      <c r="C34" s="310">
        <v>-116516.06064</v>
      </c>
      <c r="E34" s="120"/>
      <c r="F34" s="120"/>
      <c r="H34" s="121"/>
      <c r="I34" s="121"/>
      <c r="J34" s="121"/>
    </row>
    <row r="35" spans="1:10" ht="12.75" customHeight="1" x14ac:dyDescent="0.2">
      <c r="A35" s="118" t="s">
        <v>311</v>
      </c>
      <c r="B35" s="122" t="s">
        <v>31</v>
      </c>
      <c r="C35" s="310">
        <v>1213678.8484799999</v>
      </c>
      <c r="E35" s="120"/>
      <c r="F35" s="120"/>
      <c r="H35" s="121"/>
      <c r="I35" s="121"/>
      <c r="J35" s="121"/>
    </row>
    <row r="36" spans="1:10" ht="12.75" customHeight="1" x14ac:dyDescent="0.2">
      <c r="A36" s="118" t="s">
        <v>312</v>
      </c>
      <c r="B36" s="122" t="s">
        <v>240</v>
      </c>
      <c r="C36" s="310">
        <v>4396607.5909080124</v>
      </c>
      <c r="E36" s="120"/>
      <c r="F36" s="120"/>
      <c r="H36" s="121"/>
      <c r="I36" s="121"/>
      <c r="J36" s="121"/>
    </row>
    <row r="37" spans="1:10" ht="12.75" customHeight="1" x14ac:dyDescent="0.2">
      <c r="A37" s="118" t="s">
        <v>313</v>
      </c>
      <c r="B37" s="122" t="s">
        <v>314</v>
      </c>
      <c r="C37" s="310">
        <v>16300000</v>
      </c>
      <c r="E37" s="120"/>
      <c r="F37" s="120"/>
      <c r="G37" s="126"/>
      <c r="H37" s="121"/>
      <c r="I37" s="121"/>
      <c r="J37" s="121"/>
    </row>
    <row r="38" spans="1:10" ht="12.75" customHeight="1" x14ac:dyDescent="0.2">
      <c r="A38" s="118" t="s">
        <v>315</v>
      </c>
      <c r="B38" s="122" t="s">
        <v>316</v>
      </c>
      <c r="C38" s="310">
        <v>120000</v>
      </c>
      <c r="E38" s="120"/>
      <c r="F38" s="120"/>
      <c r="G38" s="126"/>
      <c r="H38" s="121"/>
      <c r="I38" s="121"/>
      <c r="J38" s="121"/>
    </row>
    <row r="39" spans="1:10" ht="12.75" customHeight="1" x14ac:dyDescent="0.2">
      <c r="A39" s="118" t="s">
        <v>412</v>
      </c>
      <c r="B39" s="122" t="s">
        <v>381</v>
      </c>
      <c r="C39" s="310">
        <v>3550000</v>
      </c>
      <c r="E39" s="120"/>
      <c r="F39" s="120"/>
      <c r="H39" s="121"/>
      <c r="I39" s="121"/>
      <c r="J39" s="121"/>
    </row>
    <row r="40" spans="1:10" ht="12.75" customHeight="1" x14ac:dyDescent="0.2">
      <c r="A40" s="118" t="s">
        <v>317</v>
      </c>
      <c r="B40" s="122" t="s">
        <v>318</v>
      </c>
      <c r="C40" s="310">
        <v>4400000</v>
      </c>
      <c r="E40" s="120"/>
      <c r="F40" s="120"/>
      <c r="H40" s="121"/>
      <c r="I40" s="121"/>
      <c r="J40" s="121"/>
    </row>
    <row r="41" spans="1:10" ht="12.75" customHeight="1" x14ac:dyDescent="0.2">
      <c r="A41" s="118" t="s">
        <v>319</v>
      </c>
      <c r="B41" s="122" t="s">
        <v>245</v>
      </c>
      <c r="C41" s="310">
        <v>2113440</v>
      </c>
      <c r="E41" s="120"/>
      <c r="F41" s="120"/>
      <c r="H41" s="121"/>
      <c r="I41" s="121"/>
      <c r="J41" s="121"/>
    </row>
    <row r="42" spans="1:10" ht="12.75" customHeight="1" x14ac:dyDescent="0.2">
      <c r="A42" s="118" t="s">
        <v>320</v>
      </c>
      <c r="B42" s="122" t="s">
        <v>247</v>
      </c>
      <c r="C42" s="310">
        <v>15029302</v>
      </c>
      <c r="E42" s="120"/>
      <c r="F42" s="120"/>
      <c r="H42" s="121"/>
      <c r="I42" s="121"/>
      <c r="J42" s="121"/>
    </row>
    <row r="43" spans="1:10" ht="12.75" customHeight="1" x14ac:dyDescent="0.2">
      <c r="A43" s="118" t="s">
        <v>321</v>
      </c>
      <c r="B43" s="122" t="s">
        <v>322</v>
      </c>
      <c r="C43" s="310">
        <v>33500020</v>
      </c>
      <c r="E43" s="120"/>
      <c r="F43" s="120"/>
      <c r="H43" s="121"/>
      <c r="I43" s="121"/>
      <c r="J43" s="121"/>
    </row>
    <row r="44" spans="1:10" ht="12.75" customHeight="1" x14ac:dyDescent="0.2">
      <c r="A44" s="118" t="s">
        <v>323</v>
      </c>
      <c r="B44" s="122" t="s">
        <v>324</v>
      </c>
      <c r="C44" s="310">
        <v>-739704</v>
      </c>
      <c r="E44" s="120"/>
      <c r="F44" s="120"/>
      <c r="H44" s="121"/>
      <c r="I44" s="121"/>
      <c r="J44" s="121"/>
    </row>
    <row r="45" spans="1:10" ht="12.75" customHeight="1" x14ac:dyDescent="0.2">
      <c r="A45" s="118" t="s">
        <v>325</v>
      </c>
      <c r="B45" s="122" t="s">
        <v>326</v>
      </c>
      <c r="C45" s="310">
        <v>739704</v>
      </c>
      <c r="E45" s="120"/>
      <c r="F45" s="120"/>
      <c r="H45" s="121"/>
      <c r="I45" s="121"/>
      <c r="J45" s="121"/>
    </row>
    <row r="46" spans="1:10" ht="12.75" customHeight="1" x14ac:dyDescent="0.2">
      <c r="A46" s="118" t="s">
        <v>327</v>
      </c>
      <c r="B46" s="122" t="s">
        <v>328</v>
      </c>
      <c r="C46" s="310">
        <v>50156</v>
      </c>
      <c r="E46" s="120"/>
      <c r="F46" s="120"/>
      <c r="H46" s="121"/>
      <c r="I46" s="121"/>
      <c r="J46" s="121"/>
    </row>
    <row r="47" spans="1:10" ht="12.75" customHeight="1" x14ac:dyDescent="0.2">
      <c r="A47" s="118" t="s">
        <v>329</v>
      </c>
      <c r="B47" s="119" t="s">
        <v>330</v>
      </c>
      <c r="C47" s="310">
        <v>-5029302</v>
      </c>
      <c r="E47" s="120"/>
      <c r="F47" s="120"/>
      <c r="H47" s="121"/>
      <c r="I47" s="121"/>
      <c r="J47" s="121"/>
    </row>
    <row r="48" spans="1:10" ht="12.75" customHeight="1" x14ac:dyDescent="0.2">
      <c r="A48" s="118" t="s">
        <v>331</v>
      </c>
      <c r="B48" s="119" t="s">
        <v>332</v>
      </c>
      <c r="C48" s="310">
        <v>1690752</v>
      </c>
      <c r="E48" s="120"/>
      <c r="F48" s="120"/>
      <c r="H48" s="121"/>
      <c r="I48" s="121"/>
      <c r="J48" s="121"/>
    </row>
    <row r="49" spans="1:10" ht="12.75" customHeight="1" x14ac:dyDescent="0.2">
      <c r="A49" s="118" t="s">
        <v>333</v>
      </c>
      <c r="B49" s="122" t="s">
        <v>3</v>
      </c>
      <c r="C49" s="310">
        <v>-500000</v>
      </c>
      <c r="E49" s="120"/>
      <c r="F49" s="120"/>
      <c r="H49" s="121"/>
      <c r="I49" s="121"/>
      <c r="J49" s="121"/>
    </row>
    <row r="50" spans="1:10" ht="12.75" customHeight="1" x14ac:dyDescent="0.2">
      <c r="A50" s="118" t="s">
        <v>416</v>
      </c>
      <c r="B50" s="122" t="s">
        <v>4</v>
      </c>
      <c r="C50" s="310">
        <v>0</v>
      </c>
      <c r="E50" s="120"/>
      <c r="F50" s="120"/>
      <c r="H50" s="121"/>
      <c r="I50" s="121"/>
      <c r="J50" s="121"/>
    </row>
    <row r="51" spans="1:10" ht="12.75" customHeight="1" x14ac:dyDescent="0.2">
      <c r="A51" s="118" t="s">
        <v>334</v>
      </c>
      <c r="B51" s="122" t="s">
        <v>5</v>
      </c>
      <c r="C51" s="310">
        <v>-125000</v>
      </c>
      <c r="E51" s="120"/>
      <c r="F51" s="120"/>
      <c r="H51" s="121"/>
      <c r="I51" s="121"/>
      <c r="J51" s="121"/>
    </row>
    <row r="52" spans="1:10" ht="12.75" customHeight="1" x14ac:dyDescent="0.2">
      <c r="A52" s="118" t="s">
        <v>335</v>
      </c>
      <c r="B52" s="122" t="s">
        <v>157</v>
      </c>
      <c r="C52" s="310">
        <v>-2599444</v>
      </c>
      <c r="E52" s="120"/>
      <c r="F52" s="120"/>
      <c r="H52" s="121"/>
      <c r="I52" s="121"/>
      <c r="J52" s="121"/>
    </row>
    <row r="53" spans="1:10" ht="12.75" customHeight="1" x14ac:dyDescent="0.2">
      <c r="A53" s="118" t="s">
        <v>336</v>
      </c>
      <c r="B53" s="122" t="s">
        <v>413</v>
      </c>
      <c r="C53" s="310">
        <v>-9235038</v>
      </c>
      <c r="E53" s="120"/>
      <c r="F53" s="120"/>
      <c r="H53" s="121"/>
      <c r="I53" s="121"/>
      <c r="J53" s="121"/>
    </row>
    <row r="54" spans="1:10" ht="12.75" customHeight="1" x14ac:dyDescent="0.2">
      <c r="A54" s="118">
        <v>8750</v>
      </c>
      <c r="B54" s="122" t="s">
        <v>411</v>
      </c>
      <c r="C54" s="310">
        <v>0</v>
      </c>
      <c r="E54" s="120"/>
      <c r="F54" s="120"/>
      <c r="H54" s="121"/>
      <c r="I54" s="121"/>
      <c r="J54" s="121"/>
    </row>
    <row r="55" spans="1:10" ht="12.75" customHeight="1" x14ac:dyDescent="0.2">
      <c r="A55" s="118" t="s">
        <v>337</v>
      </c>
      <c r="B55" s="122" t="s">
        <v>254</v>
      </c>
      <c r="C55" s="310">
        <v>-4757704.27104</v>
      </c>
      <c r="E55" s="120"/>
      <c r="F55" s="120"/>
      <c r="H55" s="121"/>
      <c r="I55" s="121"/>
      <c r="J55" s="121"/>
    </row>
    <row r="56" spans="1:10" ht="12.75" customHeight="1" x14ac:dyDescent="0.2">
      <c r="A56" s="118" t="s">
        <v>414</v>
      </c>
      <c r="B56" s="122" t="s">
        <v>415</v>
      </c>
      <c r="C56" s="310">
        <v>-1000000</v>
      </c>
      <c r="E56" s="120"/>
      <c r="F56" s="120"/>
      <c r="H56" s="121"/>
      <c r="I56" s="121"/>
      <c r="J56" s="121"/>
    </row>
    <row r="57" spans="1:10" ht="12.75" customHeight="1" x14ac:dyDescent="0.2">
      <c r="A57" s="118" t="s">
        <v>338</v>
      </c>
      <c r="B57" s="122" t="s">
        <v>339</v>
      </c>
      <c r="C57" s="310">
        <v>-15020302</v>
      </c>
      <c r="D57" s="126"/>
      <c r="E57" s="120"/>
      <c r="F57" s="120"/>
      <c r="G57" s="126"/>
      <c r="H57" s="121"/>
      <c r="I57" s="121"/>
      <c r="J57" s="121"/>
    </row>
    <row r="58" spans="1:10" ht="12.75" customHeight="1" x14ac:dyDescent="0.2">
      <c r="A58" s="118" t="s">
        <v>340</v>
      </c>
      <c r="B58" s="122" t="s">
        <v>103</v>
      </c>
      <c r="C58" s="310">
        <v>-4763725.4616</v>
      </c>
      <c r="D58" s="126"/>
      <c r="E58" s="120"/>
      <c r="F58" s="120"/>
      <c r="G58" s="126"/>
      <c r="H58" s="121"/>
      <c r="I58" s="121"/>
      <c r="J58" s="121"/>
    </row>
    <row r="59" spans="1:10" ht="12.75" customHeight="1" x14ac:dyDescent="0.2">
      <c r="A59" s="118" t="s">
        <v>341</v>
      </c>
      <c r="B59" s="122" t="s">
        <v>104</v>
      </c>
      <c r="C59" s="310">
        <v>-431777.57081199996</v>
      </c>
      <c r="E59" s="120"/>
      <c r="F59" s="120"/>
      <c r="H59" s="121"/>
      <c r="I59" s="121"/>
      <c r="J59" s="121"/>
    </row>
    <row r="60" spans="1:10" ht="12.75" customHeight="1" x14ac:dyDescent="0.2">
      <c r="A60" s="118" t="s">
        <v>342</v>
      </c>
      <c r="B60" s="122" t="s">
        <v>105</v>
      </c>
      <c r="C60" s="310">
        <v>-1155096.40512</v>
      </c>
      <c r="E60" s="120"/>
      <c r="F60" s="120"/>
      <c r="H60" s="121"/>
      <c r="I60" s="121"/>
      <c r="J60" s="121"/>
    </row>
    <row r="61" spans="1:10" ht="12.75" customHeight="1" x14ac:dyDescent="0.2">
      <c r="A61" s="118" t="s">
        <v>343</v>
      </c>
      <c r="B61" s="122" t="s">
        <v>344</v>
      </c>
      <c r="C61" s="310">
        <v>-4679584</v>
      </c>
      <c r="E61" s="120"/>
      <c r="F61" s="120"/>
      <c r="H61" s="121"/>
      <c r="I61" s="121"/>
      <c r="J61" s="121"/>
    </row>
    <row r="62" spans="1:10" ht="12.75" customHeight="1" x14ac:dyDescent="0.2">
      <c r="A62" s="118" t="s">
        <v>345</v>
      </c>
      <c r="B62" s="122" t="s">
        <v>346</v>
      </c>
      <c r="C62" s="310">
        <v>-326921.69328000001</v>
      </c>
      <c r="D62" s="126"/>
      <c r="E62" s="120"/>
      <c r="F62" s="120"/>
      <c r="G62" s="126"/>
      <c r="H62" s="121"/>
      <c r="I62" s="121"/>
      <c r="J62" s="121"/>
    </row>
    <row r="63" spans="1:10" ht="12.75" customHeight="1" x14ac:dyDescent="0.2">
      <c r="A63" s="118" t="s">
        <v>347</v>
      </c>
      <c r="B63" s="122" t="s">
        <v>348</v>
      </c>
      <c r="C63" s="310">
        <v>-96461.628479999999</v>
      </c>
      <c r="G63" s="112"/>
      <c r="I63" s="332"/>
      <c r="J63" s="121"/>
    </row>
    <row r="64" spans="1:10" ht="12.75" customHeight="1" thickBot="1" x14ac:dyDescent="0.25">
      <c r="A64" s="118"/>
      <c r="B64" s="122"/>
      <c r="C64" s="127">
        <f>SUM(C4:C63)</f>
        <v>-7.2684043363551609E-2</v>
      </c>
      <c r="E64" s="127">
        <f>SUM(E4:E63)</f>
        <v>0</v>
      </c>
      <c r="F64" s="127">
        <f>SUM(F4:F63)</f>
        <v>0</v>
      </c>
      <c r="H64" s="127">
        <f>SUM(H4:H63)</f>
        <v>0</v>
      </c>
    </row>
    <row r="65" spans="1:10" ht="12.75" customHeight="1" thickTop="1" x14ac:dyDescent="0.2">
      <c r="A65" s="118"/>
      <c r="B65" s="122"/>
    </row>
    <row r="66" spans="1:10" ht="12.75" customHeight="1" x14ac:dyDescent="0.2">
      <c r="A66" s="118"/>
      <c r="B66" s="122"/>
    </row>
    <row r="67" spans="1:10" ht="12.75" customHeight="1" x14ac:dyDescent="0.2">
      <c r="A67" s="118"/>
      <c r="B67" s="122"/>
    </row>
    <row r="68" spans="1:10" ht="12.75" customHeight="1" x14ac:dyDescent="0.2">
      <c r="A68" s="118"/>
      <c r="B68" s="122"/>
      <c r="E68" s="120"/>
    </row>
    <row r="69" spans="1:10" ht="12.75" customHeight="1" x14ac:dyDescent="0.2">
      <c r="A69" s="118"/>
      <c r="B69" s="122"/>
      <c r="E69" s="125"/>
      <c r="F69" s="125"/>
      <c r="H69" s="125"/>
      <c r="I69" s="125"/>
      <c r="J69" s="125"/>
    </row>
    <row r="70" spans="1:10" ht="12.75" customHeight="1" x14ac:dyDescent="0.2">
      <c r="A70" s="128"/>
      <c r="B70" s="122"/>
      <c r="E70" s="125"/>
      <c r="H70" s="125"/>
      <c r="I70" s="125"/>
      <c r="J70" s="125"/>
    </row>
    <row r="71" spans="1:10" ht="12.75" customHeight="1" x14ac:dyDescent="0.2">
      <c r="A71" s="118"/>
      <c r="B71" s="122"/>
      <c r="H71" s="125"/>
      <c r="I71" s="125"/>
      <c r="J71" s="125"/>
    </row>
    <row r="72" spans="1:10" ht="12.75" customHeight="1" x14ac:dyDescent="0.2">
      <c r="A72" s="118"/>
      <c r="B72" s="122"/>
    </row>
    <row r="73" spans="1:10" ht="12.75" customHeight="1" x14ac:dyDescent="0.2">
      <c r="B73" s="122"/>
    </row>
    <row r="74" spans="1:10" ht="12.75" customHeight="1" x14ac:dyDescent="0.2">
      <c r="B74" s="122"/>
    </row>
    <row r="75" spans="1:10" ht="12.75" customHeight="1" x14ac:dyDescent="0.2">
      <c r="B75" s="122"/>
    </row>
    <row r="76" spans="1:10" ht="12.75" customHeight="1" x14ac:dyDescent="0.2">
      <c r="B76" s="122"/>
    </row>
    <row r="77" spans="1:10" ht="12.75" customHeight="1" x14ac:dyDescent="0.2">
      <c r="B77" s="122"/>
    </row>
    <row r="78" spans="1:10" ht="12.75" customHeight="1" x14ac:dyDescent="0.2">
      <c r="B78" s="122"/>
    </row>
    <row r="79" spans="1:10" ht="12.75" customHeight="1" x14ac:dyDescent="0.2">
      <c r="B79" s="122"/>
    </row>
    <row r="80" spans="1:10" ht="12.75" customHeight="1" x14ac:dyDescent="0.2">
      <c r="B80" s="122"/>
    </row>
    <row r="81" spans="2:2" ht="12.75" customHeight="1" x14ac:dyDescent="0.2">
      <c r="B81" s="122"/>
    </row>
    <row r="82" spans="2:2" ht="12.75" customHeight="1" x14ac:dyDescent="0.2">
      <c r="B82" s="122"/>
    </row>
    <row r="83" spans="2:2" ht="12.75" customHeight="1" x14ac:dyDescent="0.2">
      <c r="B83" s="122"/>
    </row>
    <row r="84" spans="2:2" ht="12.75" customHeight="1" x14ac:dyDescent="0.2">
      <c r="B84" s="122"/>
    </row>
    <row r="85" spans="2:2" ht="12.75" customHeight="1" x14ac:dyDescent="0.2">
      <c r="B85" s="122"/>
    </row>
    <row r="86" spans="2:2" ht="12.75" customHeight="1" x14ac:dyDescent="0.2">
      <c r="B86" s="122"/>
    </row>
    <row r="87" spans="2:2" ht="12.75" customHeight="1" x14ac:dyDescent="0.2">
      <c r="B87" s="122"/>
    </row>
    <row r="88" spans="2:2" ht="12.75" customHeight="1" x14ac:dyDescent="0.2"/>
    <row r="89" spans="2:2" ht="12.75" customHeight="1" x14ac:dyDescent="0.2"/>
    <row r="90" spans="2:2" ht="12.75" customHeight="1" x14ac:dyDescent="0.2"/>
    <row r="91" spans="2:2" ht="12.75" customHeight="1" x14ac:dyDescent="0.2"/>
    <row r="92" spans="2:2" ht="12.75" customHeight="1" x14ac:dyDescent="0.2"/>
    <row r="93" spans="2:2" ht="12.75" customHeight="1" x14ac:dyDescent="0.2"/>
  </sheetData>
  <printOptions horizontalCentered="1" gridLines="1"/>
  <pageMargins left="0.31496062992125984" right="0.15748031496062992" top="0.6692913385826772" bottom="0.98425196850393704" header="0.51181102362204722" footer="0.51181102362204722"/>
  <pageSetup paperSize="9" scale="58" pageOrder="overThenDown" orientation="portrait" r:id="rId1"/>
  <headerFooter alignWithMargins="0">
    <oddFooter>&amp;L&amp;F&amp;R&amp;G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A105"/>
  <sheetViews>
    <sheetView topLeftCell="A3" zoomScaleNormal="100" zoomScalePageLayoutView="30" workbookViewId="0">
      <selection activeCell="A12" sqref="A12"/>
    </sheetView>
  </sheetViews>
  <sheetFormatPr defaultColWidth="9.125" defaultRowHeight="12" outlineLevelRow="1" outlineLevelCol="1" x14ac:dyDescent="0.2"/>
  <cols>
    <col min="1" max="1" width="31.375" style="263" customWidth="1"/>
    <col min="2" max="2" width="3.25" style="264" customWidth="1"/>
    <col min="3" max="4" width="6.625" style="298" customWidth="1"/>
    <col min="5" max="5" width="12" style="263" bestFit="1" customWidth="1"/>
    <col min="6" max="6" width="13.125" style="263" customWidth="1"/>
    <col min="7" max="7" width="9.75" style="263" customWidth="1"/>
    <col min="8" max="8" width="0.875" style="272" customWidth="1"/>
    <col min="9" max="9" width="5.25" style="297" customWidth="1"/>
    <col min="10" max="10" width="10.875" style="263" customWidth="1"/>
    <col min="11" max="11" width="1.125" style="272" customWidth="1"/>
    <col min="12" max="12" width="5" style="297" customWidth="1"/>
    <col min="13" max="13" width="10.875" style="263" customWidth="1"/>
    <col min="14" max="14" width="1.125" style="272" customWidth="1"/>
    <col min="15" max="15" width="11.25" style="263" customWidth="1"/>
    <col min="16" max="16" width="7.625" style="268" bestFit="1" customWidth="1"/>
    <col min="17" max="17" width="10.375" style="263" customWidth="1"/>
    <col min="18" max="18" width="9.25" style="263" customWidth="1"/>
    <col min="19" max="19" width="10.75" style="263" customWidth="1"/>
    <col min="20" max="20" width="10.875" style="263" customWidth="1"/>
    <col min="21" max="21" width="5.875" style="272" customWidth="1"/>
    <col min="22" max="22" width="9.375" style="272" hidden="1" customWidth="1" outlineLevel="1"/>
    <col min="23" max="23" width="9" style="272" hidden="1" customWidth="1" outlineLevel="1"/>
    <col min="24" max="24" width="10" style="272" hidden="1" customWidth="1" outlineLevel="1"/>
    <col min="25" max="25" width="10" style="272" customWidth="1" collapsed="1"/>
    <col min="26" max="26" width="7.625" style="270" hidden="1" customWidth="1" outlineLevel="1"/>
    <col min="27" max="27" width="9.125" style="270" hidden="1" customWidth="1" outlineLevel="1"/>
    <col min="28" max="28" width="8.125" style="270" hidden="1" customWidth="1" outlineLevel="1"/>
    <col min="29" max="30" width="7.625" style="272" hidden="1" customWidth="1" outlineLevel="1"/>
    <col min="31" max="31" width="7.625" style="272" customWidth="1" collapsed="1"/>
    <col min="32" max="235" width="7.625" style="263" customWidth="1"/>
    <col min="236" max="16384" width="9.125" style="263"/>
  </cols>
  <sheetData>
    <row r="1" spans="1:31" s="141" customFormat="1" ht="12.75" hidden="1" outlineLevel="1" x14ac:dyDescent="0.2">
      <c r="A1" s="129"/>
      <c r="B1" s="130"/>
      <c r="C1" s="131"/>
      <c r="D1" s="131"/>
      <c r="E1" s="132"/>
      <c r="F1" s="132"/>
      <c r="G1" s="129"/>
      <c r="H1" s="133"/>
      <c r="I1" s="134" t="s">
        <v>349</v>
      </c>
      <c r="J1" s="134"/>
      <c r="K1" s="135"/>
      <c r="L1" s="134" t="s">
        <v>350</v>
      </c>
      <c r="M1" s="134"/>
      <c r="N1" s="135"/>
      <c r="O1" s="132"/>
      <c r="P1" s="136"/>
      <c r="Q1" s="132"/>
      <c r="R1" s="132"/>
      <c r="S1" s="132"/>
      <c r="T1" s="132"/>
      <c r="U1" s="137"/>
      <c r="V1" s="138" t="s">
        <v>351</v>
      </c>
      <c r="W1" s="139"/>
      <c r="X1" s="139"/>
      <c r="Y1" s="137"/>
      <c r="Z1" s="140"/>
      <c r="AA1" s="140"/>
      <c r="AB1" s="140"/>
      <c r="AC1" s="137"/>
      <c r="AD1" s="137"/>
      <c r="AE1" s="137"/>
    </row>
    <row r="2" spans="1:31" s="155" customFormat="1" ht="36" hidden="1" outlineLevel="1" x14ac:dyDescent="0.2">
      <c r="A2" s="142"/>
      <c r="B2" s="143"/>
      <c r="C2" s="144" t="s">
        <v>352</v>
      </c>
      <c r="D2" s="144"/>
      <c r="E2" s="145" t="s">
        <v>353</v>
      </c>
      <c r="F2" s="145" t="s">
        <v>354</v>
      </c>
      <c r="G2" s="146" t="s">
        <v>355</v>
      </c>
      <c r="H2" s="145"/>
      <c r="I2" s="147" t="s">
        <v>356</v>
      </c>
      <c r="J2" s="148" t="s">
        <v>357</v>
      </c>
      <c r="K2" s="145"/>
      <c r="L2" s="147" t="s">
        <v>356</v>
      </c>
      <c r="M2" s="148" t="s">
        <v>358</v>
      </c>
      <c r="N2" s="145"/>
      <c r="O2" s="149" t="s">
        <v>359</v>
      </c>
      <c r="P2" s="150" t="s">
        <v>360</v>
      </c>
      <c r="Q2" s="145" t="s">
        <v>361</v>
      </c>
      <c r="R2" s="145" t="s">
        <v>362</v>
      </c>
      <c r="S2" s="145" t="s">
        <v>363</v>
      </c>
      <c r="T2" s="145" t="s">
        <v>364</v>
      </c>
      <c r="U2" s="151"/>
      <c r="V2" s="152" t="s">
        <v>365</v>
      </c>
      <c r="W2" s="152" t="s">
        <v>366</v>
      </c>
      <c r="X2" s="152" t="s">
        <v>367</v>
      </c>
      <c r="Y2" s="151"/>
      <c r="Z2" s="153"/>
      <c r="AA2" s="153"/>
      <c r="AB2" s="153"/>
      <c r="AC2" s="154"/>
      <c r="AD2" s="154"/>
      <c r="AE2" s="151"/>
    </row>
    <row r="3" spans="1:31" s="162" customFormat="1" ht="22.5" customHeight="1" collapsed="1" x14ac:dyDescent="0.25">
      <c r="A3" s="156" t="s">
        <v>368</v>
      </c>
      <c r="B3" s="157" t="s">
        <v>369</v>
      </c>
      <c r="C3" s="156"/>
      <c r="D3" s="156"/>
      <c r="E3" s="138"/>
      <c r="F3" s="138"/>
      <c r="G3" s="156"/>
      <c r="H3" s="158"/>
      <c r="I3" s="158"/>
      <c r="J3" s="159"/>
      <c r="K3" s="158"/>
      <c r="L3" s="158"/>
      <c r="M3" s="159"/>
      <c r="N3" s="158"/>
      <c r="O3" s="158"/>
      <c r="P3" s="160"/>
      <c r="Q3" s="161"/>
      <c r="R3" s="160"/>
      <c r="S3" s="160"/>
      <c r="T3" s="160"/>
      <c r="X3" s="160"/>
      <c r="Y3" s="160"/>
      <c r="Z3" s="160"/>
      <c r="AA3" s="163"/>
      <c r="AB3" s="163"/>
      <c r="AC3" s="160"/>
      <c r="AD3" s="160"/>
      <c r="AE3" s="160"/>
    </row>
    <row r="4" spans="1:31" s="162" customFormat="1" ht="19.5" customHeight="1" x14ac:dyDescent="0.25">
      <c r="A4" s="164" t="s">
        <v>370</v>
      </c>
      <c r="B4" s="165" t="s">
        <v>458</v>
      </c>
      <c r="C4" s="164"/>
      <c r="D4" s="164"/>
      <c r="E4" s="166"/>
      <c r="F4" s="167"/>
      <c r="G4" s="164"/>
      <c r="H4" s="158"/>
      <c r="I4" s="158"/>
      <c r="J4" s="168"/>
      <c r="K4" s="169"/>
      <c r="L4" s="158"/>
      <c r="M4" s="168"/>
      <c r="N4" s="169"/>
      <c r="O4" s="158"/>
      <c r="P4" s="160"/>
      <c r="Q4" s="161"/>
      <c r="S4" s="160"/>
      <c r="X4" s="160"/>
      <c r="Y4" s="160"/>
      <c r="Z4" s="160"/>
      <c r="AA4" s="163"/>
      <c r="AB4" s="163"/>
      <c r="AC4" s="160"/>
      <c r="AD4" s="160"/>
      <c r="AE4" s="160"/>
    </row>
    <row r="5" spans="1:31" s="162" customFormat="1" ht="11.25" customHeight="1" thickBot="1" x14ac:dyDescent="0.3">
      <c r="A5" s="170"/>
      <c r="B5" s="171"/>
      <c r="C5" s="170"/>
      <c r="D5" s="170"/>
      <c r="E5" s="172"/>
      <c r="F5" s="160"/>
      <c r="G5" s="170"/>
      <c r="H5" s="158"/>
      <c r="I5" s="158"/>
      <c r="J5" s="168"/>
      <c r="K5" s="169"/>
      <c r="L5" s="158"/>
      <c r="M5" s="168"/>
      <c r="N5" s="169"/>
      <c r="O5" s="158"/>
      <c r="P5" s="160"/>
      <c r="Q5" s="161"/>
      <c r="S5" s="160"/>
      <c r="X5" s="160"/>
      <c r="Y5" s="160"/>
      <c r="Z5" s="160"/>
      <c r="AA5" s="163"/>
      <c r="AB5" s="163"/>
      <c r="AC5" s="160"/>
      <c r="AD5" s="160"/>
      <c r="AE5" s="160"/>
    </row>
    <row r="6" spans="1:31" s="162" customFormat="1" ht="13.5" x14ac:dyDescent="0.25">
      <c r="A6" s="173" t="s">
        <v>371</v>
      </c>
      <c r="B6" s="174">
        <v>12</v>
      </c>
      <c r="E6" s="175"/>
      <c r="F6" s="175"/>
      <c r="G6" s="173"/>
      <c r="H6" s="176"/>
      <c r="I6" s="168"/>
      <c r="J6" s="177"/>
      <c r="K6" s="176"/>
      <c r="L6" s="168"/>
      <c r="M6" s="177"/>
      <c r="N6" s="176"/>
      <c r="O6" s="175"/>
      <c r="P6" s="178"/>
      <c r="U6" s="160"/>
      <c r="V6" s="138" t="s">
        <v>351</v>
      </c>
      <c r="W6" s="138"/>
      <c r="X6" s="138"/>
      <c r="Y6" s="160"/>
      <c r="Z6" s="179" t="s">
        <v>372</v>
      </c>
      <c r="AA6" s="180"/>
      <c r="AB6" s="180"/>
      <c r="AC6" s="181"/>
      <c r="AD6" s="182"/>
      <c r="AE6" s="160"/>
    </row>
    <row r="7" spans="1:31" s="141" customFormat="1" ht="12.75" x14ac:dyDescent="0.2">
      <c r="A7" s="129"/>
      <c r="B7" s="130"/>
      <c r="C7" s="131"/>
      <c r="D7" s="131"/>
      <c r="E7" s="132"/>
      <c r="F7" s="132"/>
      <c r="G7" s="129"/>
      <c r="H7" s="133"/>
      <c r="I7" s="134" t="s">
        <v>349</v>
      </c>
      <c r="J7" s="134"/>
      <c r="K7" s="135"/>
      <c r="L7" s="134" t="s">
        <v>350</v>
      </c>
      <c r="M7" s="134"/>
      <c r="N7" s="135"/>
      <c r="O7" s="132"/>
      <c r="P7" s="136"/>
      <c r="Q7" s="132"/>
      <c r="R7" s="132"/>
      <c r="S7" s="132"/>
      <c r="T7" s="132"/>
      <c r="U7" s="137"/>
      <c r="V7" s="137"/>
      <c r="W7" s="137"/>
      <c r="X7" s="137"/>
      <c r="Y7" s="137"/>
      <c r="Z7" s="183"/>
      <c r="AA7" s="140"/>
      <c r="AB7" s="140"/>
      <c r="AC7" s="184"/>
      <c r="AD7" s="185"/>
      <c r="AE7" s="137"/>
    </row>
    <row r="8" spans="1:31" s="155" customFormat="1" ht="36" x14ac:dyDescent="0.2">
      <c r="A8" s="146" t="s">
        <v>373</v>
      </c>
      <c r="B8" s="143"/>
      <c r="C8" s="146" t="s">
        <v>352</v>
      </c>
      <c r="D8" s="146"/>
      <c r="E8" s="148" t="s">
        <v>353</v>
      </c>
      <c r="F8" s="148" t="s">
        <v>354</v>
      </c>
      <c r="G8" s="146" t="s">
        <v>355</v>
      </c>
      <c r="H8" s="145"/>
      <c r="I8" s="147" t="s">
        <v>356</v>
      </c>
      <c r="J8" s="148" t="s">
        <v>357</v>
      </c>
      <c r="K8" s="145"/>
      <c r="L8" s="147" t="s">
        <v>356</v>
      </c>
      <c r="M8" s="148" t="s">
        <v>358</v>
      </c>
      <c r="N8" s="145"/>
      <c r="O8" s="186" t="s">
        <v>359</v>
      </c>
      <c r="P8" s="187" t="s">
        <v>360</v>
      </c>
      <c r="Q8" s="148" t="s">
        <v>361</v>
      </c>
      <c r="R8" s="148" t="s">
        <v>362</v>
      </c>
      <c r="S8" s="148" t="s">
        <v>363</v>
      </c>
      <c r="T8" s="148" t="s">
        <v>364</v>
      </c>
      <c r="U8" s="151"/>
      <c r="V8" s="152" t="s">
        <v>365</v>
      </c>
      <c r="W8" s="152" t="s">
        <v>366</v>
      </c>
      <c r="X8" s="152" t="s">
        <v>367</v>
      </c>
      <c r="Y8" s="151"/>
      <c r="Z8" s="188" t="s">
        <v>374</v>
      </c>
      <c r="AA8" s="153" t="s">
        <v>375</v>
      </c>
      <c r="AB8" s="153" t="s">
        <v>376</v>
      </c>
      <c r="AC8" s="153" t="s">
        <v>377</v>
      </c>
      <c r="AD8" s="189" t="s">
        <v>378</v>
      </c>
      <c r="AE8" s="151"/>
    </row>
    <row r="9" spans="1:31" s="155" customFormat="1" ht="12.75" x14ac:dyDescent="0.2">
      <c r="A9" s="142"/>
      <c r="B9" s="143"/>
      <c r="C9" s="144"/>
      <c r="D9" s="144"/>
      <c r="E9" s="145"/>
      <c r="F9" s="145"/>
      <c r="G9" s="144"/>
      <c r="H9" s="145"/>
      <c r="I9" s="190"/>
      <c r="J9" s="191"/>
      <c r="K9" s="145"/>
      <c r="L9" s="190"/>
      <c r="M9" s="191"/>
      <c r="N9" s="145"/>
      <c r="O9" s="149"/>
      <c r="P9" s="150"/>
      <c r="Q9" s="145"/>
      <c r="R9" s="145"/>
      <c r="S9" s="145"/>
      <c r="T9" s="145"/>
      <c r="U9" s="151"/>
      <c r="V9" s="151"/>
      <c r="W9" s="151"/>
      <c r="X9" s="151"/>
      <c r="Y9" s="151"/>
      <c r="Z9" s="188"/>
      <c r="AA9" s="153"/>
      <c r="AB9" s="153"/>
      <c r="AC9" s="154"/>
      <c r="AD9" s="192"/>
      <c r="AE9" s="151"/>
    </row>
    <row r="10" spans="1:31" s="141" customFormat="1" x14ac:dyDescent="0.2">
      <c r="A10" s="193" t="s">
        <v>379</v>
      </c>
      <c r="B10" s="194"/>
      <c r="C10" s="195"/>
      <c r="D10" s="195"/>
      <c r="E10" s="196"/>
      <c r="F10" s="196"/>
      <c r="G10" s="193"/>
      <c r="H10" s="197"/>
      <c r="I10" s="198"/>
      <c r="J10" s="199"/>
      <c r="K10" s="197"/>
      <c r="L10" s="198"/>
      <c r="M10" s="199"/>
      <c r="N10" s="197"/>
      <c r="O10" s="200"/>
      <c r="P10" s="201"/>
      <c r="Q10" s="200"/>
      <c r="R10" s="200"/>
      <c r="S10" s="200"/>
      <c r="T10" s="200"/>
      <c r="U10" s="202"/>
      <c r="V10" s="202"/>
      <c r="W10" s="202"/>
      <c r="X10" s="202"/>
      <c r="Y10" s="202"/>
      <c r="Z10" s="183"/>
      <c r="AA10" s="140"/>
      <c r="AB10" s="140"/>
      <c r="AC10" s="197"/>
      <c r="AD10" s="203"/>
      <c r="AE10" s="137"/>
    </row>
    <row r="11" spans="1:31" s="141" customFormat="1" x14ac:dyDescent="0.2">
      <c r="A11" s="193"/>
      <c r="B11" s="194"/>
      <c r="C11" s="195"/>
      <c r="D11" s="195"/>
      <c r="E11" s="196"/>
      <c r="F11" s="196"/>
      <c r="G11" s="193"/>
      <c r="H11" s="197"/>
      <c r="I11" s="198"/>
      <c r="J11" s="199"/>
      <c r="K11" s="197"/>
      <c r="L11" s="198"/>
      <c r="M11" s="199"/>
      <c r="N11" s="197"/>
      <c r="O11" s="200"/>
      <c r="P11" s="201"/>
      <c r="Q11" s="200"/>
      <c r="R11" s="200"/>
      <c r="S11" s="200"/>
      <c r="T11" s="200"/>
      <c r="U11" s="202"/>
      <c r="V11" s="202"/>
      <c r="W11" s="202"/>
      <c r="X11" s="202"/>
      <c r="Y11" s="202"/>
      <c r="Z11" s="183"/>
      <c r="AA11" s="140"/>
      <c r="AB11" s="140"/>
      <c r="AC11" s="197"/>
      <c r="AD11" s="203"/>
      <c r="AE11" s="137"/>
    </row>
    <row r="12" spans="1:31" s="141" customFormat="1" x14ac:dyDescent="0.2">
      <c r="A12" s="204"/>
      <c r="B12" s="205"/>
      <c r="C12" s="206"/>
      <c r="D12" s="206"/>
      <c r="E12" s="207"/>
      <c r="F12" s="207"/>
      <c r="G12" s="207"/>
      <c r="H12" s="208"/>
      <c r="I12" s="209"/>
      <c r="J12" s="210"/>
      <c r="K12" s="208"/>
      <c r="L12" s="209"/>
      <c r="M12" s="210"/>
      <c r="N12" s="208"/>
      <c r="O12" s="211">
        <f>IF(AND(E12&gt;0,J12&gt;0),"villa",E12+J12)</f>
        <v>0</v>
      </c>
      <c r="P12" s="212"/>
      <c r="Q12" s="213">
        <f>+IF(G12&gt;0,AC12,AD12)</f>
        <v>0</v>
      </c>
      <c r="R12" s="211" t="str">
        <f>IF(M12&gt;0,"VILLA",IF(M12&lt;0,E12-F12+J12-Q12+M12,"0"))</f>
        <v>0</v>
      </c>
      <c r="S12" s="211">
        <f>IF(M12&lt;0,0,F12+Q12)</f>
        <v>0</v>
      </c>
      <c r="T12" s="211">
        <f>IF(M12&lt;0,0,O12-S12)</f>
        <v>0</v>
      </c>
      <c r="U12" s="214"/>
      <c r="V12" s="214">
        <f>+IF($M12&lt;0,E12+J12,0)</f>
        <v>0</v>
      </c>
      <c r="W12" s="214">
        <f>+IF($M12&lt;0,F12+Q12,0)</f>
        <v>0</v>
      </c>
      <c r="X12" s="214">
        <f>+V12-W12</f>
        <v>0</v>
      </c>
      <c r="Y12" s="214"/>
      <c r="Z12" s="183">
        <f>IF(J12&gt;0,I12,0)</f>
        <v>0</v>
      </c>
      <c r="AA12" s="140">
        <f>IF(M12&lt;0,L12,0)</f>
        <v>0</v>
      </c>
      <c r="AB12" s="140">
        <f>IF(AND(Z12=0,AA12=0),MAN,IF(AND(Z12&gt;0,AA12&gt;0),AA12-Z12,IF(Z12&gt;0,MAN-Z12+1,AA12-1)))</f>
        <v>12</v>
      </c>
      <c r="AC12" s="197">
        <f>ROUND(INT(MAX(IF((F12+O12*P12*AB12/12)&gt;(O12-G12),(O12-G12)-F12,(O12-G12)*P12*AB12/12),0)+0.5),0)</f>
        <v>0</v>
      </c>
      <c r="AD12" s="203">
        <f>ROUND(INT(MAX(IF((F12+O12*P12*AB12/12)&gt;(1*O12),1*O12-F12,O12*P12*AB12/12),0)+0.5),0)</f>
        <v>0</v>
      </c>
      <c r="AE12" s="137"/>
    </row>
    <row r="13" spans="1:31" s="141" customFormat="1" ht="6" customHeight="1" x14ac:dyDescent="0.2">
      <c r="A13" s="215"/>
      <c r="B13" s="205"/>
      <c r="C13" s="216"/>
      <c r="D13" s="216"/>
      <c r="E13" s="217"/>
      <c r="F13" s="217"/>
      <c r="G13" s="218"/>
      <c r="H13" s="208"/>
      <c r="I13" s="219"/>
      <c r="J13" s="220"/>
      <c r="K13" s="208"/>
      <c r="L13" s="219"/>
      <c r="M13" s="220"/>
      <c r="N13" s="208"/>
      <c r="O13" s="211"/>
      <c r="P13" s="201"/>
      <c r="Q13" s="211"/>
      <c r="R13" s="211"/>
      <c r="S13" s="211"/>
      <c r="T13" s="211"/>
      <c r="U13" s="214"/>
      <c r="V13" s="214"/>
      <c r="W13" s="214"/>
      <c r="X13" s="214"/>
      <c r="Y13" s="214"/>
      <c r="Z13" s="183"/>
      <c r="AA13" s="140"/>
      <c r="AB13" s="140"/>
      <c r="AC13" s="197"/>
      <c r="AD13" s="203"/>
      <c r="AE13" s="137"/>
    </row>
    <row r="14" spans="1:31" s="141" customFormat="1" ht="12.75" x14ac:dyDescent="0.2">
      <c r="A14" s="221" t="s">
        <v>380</v>
      </c>
      <c r="B14" s="205"/>
      <c r="C14" s="216"/>
      <c r="D14" s="216"/>
      <c r="E14" s="222">
        <f>SUM(E12:E13)</f>
        <v>0</v>
      </c>
      <c r="F14" s="222">
        <f>SUM(F12:F13)</f>
        <v>0</v>
      </c>
      <c r="G14" s="222">
        <f>SUM(G12:G13)</f>
        <v>0</v>
      </c>
      <c r="H14" s="223"/>
      <c r="I14" s="223"/>
      <c r="J14" s="222">
        <f>SUM(J12:J13)</f>
        <v>0</v>
      </c>
      <c r="K14" s="223"/>
      <c r="L14" s="223"/>
      <c r="M14" s="222">
        <f>SUM(M12:M13)</f>
        <v>0</v>
      </c>
      <c r="N14" s="223"/>
      <c r="O14" s="222">
        <f>SUM(O12:O13)</f>
        <v>0</v>
      </c>
      <c r="P14" s="224"/>
      <c r="Q14" s="222">
        <f>SUM(Q12:Q13)</f>
        <v>0</v>
      </c>
      <c r="R14" s="222">
        <f>SUM(R12:R13)</f>
        <v>0</v>
      </c>
      <c r="S14" s="222">
        <f>SUM(S12:S13)</f>
        <v>0</v>
      </c>
      <c r="T14" s="222">
        <f>SUM(T12:T13)</f>
        <v>0</v>
      </c>
      <c r="U14" s="214"/>
      <c r="V14" s="222">
        <f>SUM(V12:V13)</f>
        <v>0</v>
      </c>
      <c r="W14" s="222">
        <f>SUM(W12:W13)</f>
        <v>0</v>
      </c>
      <c r="X14" s="222">
        <f>SUM(X12:X13)</f>
        <v>0</v>
      </c>
      <c r="Y14" s="214"/>
      <c r="Z14" s="183"/>
      <c r="AA14" s="140"/>
      <c r="AB14" s="140"/>
      <c r="AC14" s="197"/>
      <c r="AD14" s="203"/>
      <c r="AE14" s="137"/>
    </row>
    <row r="15" spans="1:31" s="141" customFormat="1" ht="12.75" x14ac:dyDescent="0.2">
      <c r="A15" s="225"/>
      <c r="B15" s="205"/>
      <c r="C15" s="216"/>
      <c r="D15" s="216"/>
      <c r="E15" s="217"/>
      <c r="F15" s="217"/>
      <c r="G15" s="226"/>
      <c r="H15" s="223"/>
      <c r="I15" s="223"/>
      <c r="J15" s="217"/>
      <c r="K15" s="223"/>
      <c r="L15" s="223"/>
      <c r="M15" s="217"/>
      <c r="N15" s="223"/>
      <c r="O15" s="217"/>
      <c r="P15" s="227"/>
      <c r="Q15" s="217"/>
      <c r="R15" s="217"/>
      <c r="S15" s="217"/>
      <c r="T15" s="217"/>
      <c r="U15" s="214"/>
      <c r="V15" s="214"/>
      <c r="W15" s="214"/>
      <c r="X15" s="214"/>
      <c r="Y15" s="214"/>
      <c r="Z15" s="183"/>
      <c r="AA15" s="140"/>
      <c r="AB15" s="140"/>
      <c r="AC15" s="197"/>
      <c r="AD15" s="203"/>
      <c r="AE15" s="137"/>
    </row>
    <row r="16" spans="1:31" s="141" customFormat="1" ht="12.75" x14ac:dyDescent="0.2">
      <c r="A16" s="193" t="s">
        <v>381</v>
      </c>
      <c r="B16" s="194"/>
      <c r="C16" s="228"/>
      <c r="D16" s="228"/>
      <c r="E16" s="229"/>
      <c r="F16" s="229"/>
      <c r="G16" s="230"/>
      <c r="H16" s="231"/>
      <c r="I16" s="232"/>
      <c r="J16" s="229"/>
      <c r="K16" s="231"/>
      <c r="L16" s="232"/>
      <c r="M16" s="229"/>
      <c r="N16" s="231"/>
      <c r="O16" s="229"/>
      <c r="P16" s="136"/>
      <c r="Q16" s="213"/>
      <c r="R16" s="213"/>
      <c r="S16" s="213"/>
      <c r="T16" s="213"/>
      <c r="U16" s="233"/>
      <c r="V16" s="233"/>
      <c r="W16" s="233"/>
      <c r="X16" s="233"/>
      <c r="Y16" s="233"/>
      <c r="Z16" s="183"/>
      <c r="AA16" s="140"/>
      <c r="AB16" s="140"/>
      <c r="AC16" s="184"/>
      <c r="AD16" s="185"/>
      <c r="AE16" s="137"/>
    </row>
    <row r="17" spans="1:31" s="141" customFormat="1" ht="12.75" x14ac:dyDescent="0.2">
      <c r="A17" s="234"/>
      <c r="B17" s="205"/>
      <c r="C17" s="235"/>
      <c r="D17" s="235"/>
      <c r="E17" s="217"/>
      <c r="F17" s="217"/>
      <c r="G17" s="232"/>
      <c r="H17" s="208"/>
      <c r="I17" s="219"/>
      <c r="J17" s="220"/>
      <c r="K17" s="208"/>
      <c r="L17" s="219"/>
      <c r="M17" s="220"/>
      <c r="N17" s="208"/>
      <c r="O17" s="211"/>
      <c r="P17" s="136"/>
      <c r="Q17" s="213"/>
      <c r="R17" s="211"/>
      <c r="S17" s="211"/>
      <c r="T17" s="211"/>
      <c r="U17" s="214"/>
      <c r="V17" s="214"/>
      <c r="W17" s="214"/>
      <c r="X17" s="214"/>
      <c r="Y17" s="214"/>
      <c r="Z17" s="183"/>
      <c r="AA17" s="140"/>
      <c r="AB17" s="140"/>
      <c r="AC17" s="197"/>
      <c r="AD17" s="203"/>
      <c r="AE17" s="137"/>
    </row>
    <row r="18" spans="1:31" s="141" customFormat="1" x14ac:dyDescent="0.2">
      <c r="A18" s="204"/>
      <c r="B18" s="205"/>
      <c r="C18" s="206"/>
      <c r="D18" s="206"/>
      <c r="E18" s="207"/>
      <c r="F18" s="207"/>
      <c r="G18" s="207"/>
      <c r="H18" s="208"/>
      <c r="I18" s="209"/>
      <c r="J18" s="210"/>
      <c r="K18" s="208"/>
      <c r="L18" s="209"/>
      <c r="M18" s="210"/>
      <c r="N18" s="208"/>
      <c r="O18" s="211">
        <f>IF(AND(E18&gt;0,J18&gt;0),"villa",E18+J18)</f>
        <v>0</v>
      </c>
      <c r="P18" s="236"/>
      <c r="Q18" s="213">
        <f>+IF(G18&gt;0,AC18,AD18)</f>
        <v>0</v>
      </c>
      <c r="R18" s="211" t="str">
        <f>IF(M18&gt;0,"VILLA",IF(M18&lt;0,E18-F18+J18-Q18+M18,"0"))</f>
        <v>0</v>
      </c>
      <c r="S18" s="211">
        <f>IF(M18&lt;0,0,F18+Q18)</f>
        <v>0</v>
      </c>
      <c r="T18" s="211">
        <f>IF(M18&lt;0,0,O18-S18)</f>
        <v>0</v>
      </c>
      <c r="U18" s="214"/>
      <c r="V18" s="214">
        <f>+IF($M18&lt;0,E18+J18,0)</f>
        <v>0</v>
      </c>
      <c r="W18" s="214">
        <f>+IF($M18&lt;0,F18+Q18,0)</f>
        <v>0</v>
      </c>
      <c r="X18" s="214">
        <f>+V18-W18</f>
        <v>0</v>
      </c>
      <c r="Y18" s="214"/>
      <c r="Z18" s="183">
        <f>IF(J18&gt;0,I18,0)</f>
        <v>0</v>
      </c>
      <c r="AA18" s="140">
        <f>IF(M18&lt;0,L18,0)</f>
        <v>0</v>
      </c>
      <c r="AB18" s="140">
        <f>IF(AND(Z18=0,AA18=0),MAN,IF(AND(Z18&gt;0,AA18&gt;0),AA18-Z18,IF(Z18&gt;0,MAN-Z18+1,AA18-1)))</f>
        <v>12</v>
      </c>
      <c r="AC18" s="197">
        <f>ROUND(INT(MAX(IF((F18+O18*P18*AB18/12)&gt;(O18-G18),(O18-G18)-F18,(O18-G18)*P18*AB18/12),0)+0.5),0)</f>
        <v>0</v>
      </c>
      <c r="AD18" s="203">
        <f>ROUND(INT(MAX(IF((F18+O18*P18*AB18/12)&gt;(1*O18),1*O18-F18,O18*P18*AB18/12),0)+0.5),0)</f>
        <v>0</v>
      </c>
      <c r="AE18" s="137"/>
    </row>
    <row r="19" spans="1:31" s="141" customFormat="1" hidden="1" outlineLevel="1" x14ac:dyDescent="0.2">
      <c r="A19" s="204"/>
      <c r="B19" s="205"/>
      <c r="C19" s="206"/>
      <c r="D19" s="206"/>
      <c r="E19" s="207"/>
      <c r="F19" s="207"/>
      <c r="G19" s="207"/>
      <c r="H19" s="208"/>
      <c r="I19" s="209"/>
      <c r="J19" s="210"/>
      <c r="K19" s="208"/>
      <c r="L19" s="209"/>
      <c r="M19" s="210"/>
      <c r="N19" s="208"/>
      <c r="O19" s="211">
        <f>IF(AND(E19&gt;0,J19&gt;0),"villa",E19+J19)</f>
        <v>0</v>
      </c>
      <c r="P19" s="236"/>
      <c r="Q19" s="213">
        <f>+IF(G19&gt;0,AC19,AD19)</f>
        <v>0</v>
      </c>
      <c r="R19" s="211" t="str">
        <f>IF(M19&gt;0,"VILLA",IF(M19&lt;0,E19-F19+J19-Q19+M19,"0"))</f>
        <v>0</v>
      </c>
      <c r="S19" s="211">
        <f>IF(M19&lt;0,0,F19+Q19)</f>
        <v>0</v>
      </c>
      <c r="T19" s="211">
        <f>IF(M19&lt;0,0,O19-S19)</f>
        <v>0</v>
      </c>
      <c r="U19" s="214"/>
      <c r="V19" s="214">
        <f>+IF($M19&lt;0,E19+J19,0)</f>
        <v>0</v>
      </c>
      <c r="W19" s="214">
        <f>+IF($M19&lt;0,F19+Q19,0)</f>
        <v>0</v>
      </c>
      <c r="X19" s="214">
        <f>+V19-W19</f>
        <v>0</v>
      </c>
      <c r="Y19" s="214"/>
      <c r="Z19" s="183">
        <f>IF(J19&gt;0,I19,0)</f>
        <v>0</v>
      </c>
      <c r="AA19" s="140">
        <f>IF(M19&lt;0,L19,0)</f>
        <v>0</v>
      </c>
      <c r="AB19" s="140">
        <f>IF(AND(Z19=0,AA19=0),MAN,IF(AND(Z19&gt;0,AA19&gt;0),AA19-Z19,IF(Z19&gt;0,MAN-Z19+1,AA19-1)))</f>
        <v>12</v>
      </c>
      <c r="AC19" s="197">
        <f>ROUND(INT(MAX(IF((F19+O19*P19*AB19/12)&gt;(O19-G19),(O19-G19)-F19,(O19-G19)*P19*AB19/12),0)+0.5),0)</f>
        <v>0</v>
      </c>
      <c r="AD19" s="203">
        <f>ROUND(INT(MAX(IF((F19+O19*P19*AB19/12)&gt;(1*O19),1*O19-F19,O19*P19*AB19/12),0)+0.5),0)</f>
        <v>0</v>
      </c>
      <c r="AE19" s="137"/>
    </row>
    <row r="20" spans="1:31" s="141" customFormat="1" ht="6.75" customHeight="1" collapsed="1" x14ac:dyDescent="0.2">
      <c r="A20" s="237"/>
      <c r="B20" s="216"/>
      <c r="C20" s="235"/>
      <c r="D20" s="235"/>
      <c r="E20" s="220"/>
      <c r="F20" s="220"/>
      <c r="G20" s="238"/>
      <c r="H20" s="208"/>
      <c r="I20" s="219"/>
      <c r="J20" s="220"/>
      <c r="K20" s="208"/>
      <c r="L20" s="219"/>
      <c r="M20" s="220"/>
      <c r="N20" s="208"/>
      <c r="O20" s="211"/>
      <c r="P20" s="136"/>
      <c r="Q20" s="211"/>
      <c r="R20" s="211"/>
      <c r="S20" s="211"/>
      <c r="T20" s="211"/>
      <c r="U20" s="214"/>
      <c r="V20" s="214"/>
      <c r="W20" s="214"/>
      <c r="X20" s="214"/>
      <c r="Y20" s="214"/>
      <c r="Z20" s="183"/>
      <c r="AA20" s="140"/>
      <c r="AB20" s="140"/>
      <c r="AC20" s="197"/>
      <c r="AD20" s="203"/>
      <c r="AE20" s="137"/>
    </row>
    <row r="21" spans="1:31" s="225" customFormat="1" ht="12.75" x14ac:dyDescent="0.2">
      <c r="A21" s="221" t="s">
        <v>382</v>
      </c>
      <c r="B21" s="239"/>
      <c r="C21" s="240"/>
      <c r="D21" s="240"/>
      <c r="E21" s="241">
        <f>SUM(E18:E20)</f>
        <v>0</v>
      </c>
      <c r="F21" s="241">
        <f>SUM(F18:F20)</f>
        <v>0</v>
      </c>
      <c r="G21" s="241">
        <f>SUM(G18:G20)</f>
        <v>0</v>
      </c>
      <c r="H21" s="223"/>
      <c r="I21" s="223"/>
      <c r="J21" s="241">
        <f>SUM(J18:J20)</f>
        <v>0</v>
      </c>
      <c r="K21" s="223"/>
      <c r="L21" s="223"/>
      <c r="M21" s="241">
        <f>SUM(M18:M20)</f>
        <v>0</v>
      </c>
      <c r="N21" s="223"/>
      <c r="O21" s="241">
        <f>SUM(O18:O20)</f>
        <v>0</v>
      </c>
      <c r="P21" s="242"/>
      <c r="Q21" s="241">
        <f>SUM(Q18:Q20)</f>
        <v>0</v>
      </c>
      <c r="R21" s="241">
        <f>SUM(R18:R20)</f>
        <v>0</v>
      </c>
      <c r="S21" s="241">
        <f>SUM(S18:S20)</f>
        <v>0</v>
      </c>
      <c r="T21" s="241">
        <f>SUM(T18:T20)</f>
        <v>0</v>
      </c>
      <c r="U21" s="243"/>
      <c r="V21" s="241">
        <f>SUM(V18:V20)</f>
        <v>0</v>
      </c>
      <c r="W21" s="241">
        <f>SUM(W18:W20)</f>
        <v>0</v>
      </c>
      <c r="X21" s="241">
        <f>SUM(X18:X20)</f>
        <v>0</v>
      </c>
      <c r="Y21" s="243"/>
      <c r="Z21" s="244"/>
      <c r="AA21" s="245"/>
      <c r="AB21" s="245"/>
      <c r="AC21" s="197"/>
      <c r="AD21" s="203"/>
      <c r="AE21" s="246"/>
    </row>
    <row r="22" spans="1:31" s="225" customFormat="1" x14ac:dyDescent="0.2">
      <c r="A22" s="247"/>
      <c r="B22" s="239"/>
      <c r="C22" s="240"/>
      <c r="D22" s="240"/>
      <c r="E22" s="248"/>
      <c r="F22" s="248"/>
      <c r="G22" s="249"/>
      <c r="H22" s="248"/>
      <c r="I22" s="248"/>
      <c r="J22" s="248"/>
      <c r="K22" s="248"/>
      <c r="L22" s="248"/>
      <c r="M22" s="248"/>
      <c r="N22" s="248"/>
      <c r="O22" s="248"/>
      <c r="P22" s="250"/>
      <c r="Q22" s="248"/>
      <c r="R22" s="248"/>
      <c r="S22" s="248"/>
      <c r="T22" s="248"/>
      <c r="U22" s="243"/>
      <c r="V22" s="243"/>
      <c r="W22" s="243"/>
      <c r="X22" s="243"/>
      <c r="Y22" s="243"/>
      <c r="Z22" s="244"/>
      <c r="AA22" s="245"/>
      <c r="AB22" s="245"/>
      <c r="AC22" s="197"/>
      <c r="AD22" s="203"/>
      <c r="AE22" s="246"/>
    </row>
    <row r="23" spans="1:31" s="225" customFormat="1" hidden="1" outlineLevel="1" x14ac:dyDescent="0.2">
      <c r="A23" s="251"/>
      <c r="B23" s="240"/>
      <c r="C23" s="240"/>
      <c r="D23" s="240"/>
      <c r="E23" s="252"/>
      <c r="F23" s="252"/>
      <c r="G23" s="253"/>
      <c r="H23" s="252"/>
      <c r="I23" s="252"/>
      <c r="J23" s="252"/>
      <c r="K23" s="252"/>
      <c r="L23" s="252"/>
      <c r="M23" s="252"/>
      <c r="N23" s="252"/>
      <c r="O23" s="252"/>
      <c r="P23" s="254"/>
      <c r="Q23" s="252"/>
      <c r="R23" s="252"/>
      <c r="S23" s="252"/>
      <c r="T23" s="252"/>
      <c r="U23" s="243"/>
      <c r="V23" s="243"/>
      <c r="W23" s="243"/>
      <c r="X23" s="243"/>
      <c r="Y23" s="243"/>
      <c r="Z23" s="244"/>
      <c r="AA23" s="245"/>
      <c r="AB23" s="245"/>
      <c r="AC23" s="197"/>
      <c r="AD23" s="203"/>
      <c r="AE23" s="246"/>
    </row>
    <row r="24" spans="1:31" s="141" customFormat="1" collapsed="1" x14ac:dyDescent="0.2">
      <c r="A24" s="193" t="s">
        <v>318</v>
      </c>
      <c r="B24" s="255"/>
      <c r="C24" s="235"/>
      <c r="D24" s="235"/>
      <c r="E24" s="256"/>
      <c r="F24" s="256"/>
      <c r="G24" s="257"/>
      <c r="H24" s="208"/>
      <c r="I24" s="219"/>
      <c r="J24" s="220"/>
      <c r="K24" s="208"/>
      <c r="L24" s="219"/>
      <c r="M24" s="220"/>
      <c r="N24" s="208"/>
      <c r="O24" s="211"/>
      <c r="P24" s="136"/>
      <c r="Q24" s="211"/>
      <c r="R24" s="211"/>
      <c r="S24" s="211"/>
      <c r="T24" s="211"/>
      <c r="U24" s="214"/>
      <c r="V24" s="214"/>
      <c r="W24" s="214"/>
      <c r="X24" s="214"/>
      <c r="Y24" s="214"/>
      <c r="Z24" s="183"/>
      <c r="AA24" s="140"/>
      <c r="AB24" s="140"/>
      <c r="AC24" s="197"/>
      <c r="AD24" s="203"/>
      <c r="AE24" s="137"/>
    </row>
    <row r="25" spans="1:31" s="141" customFormat="1" ht="13.5" x14ac:dyDescent="0.25">
      <c r="A25" s="258"/>
      <c r="B25" s="255"/>
      <c r="C25" s="235"/>
      <c r="D25" s="235"/>
      <c r="E25" s="256"/>
      <c r="F25" s="256"/>
      <c r="G25" s="257"/>
      <c r="H25" s="208"/>
      <c r="I25" s="219"/>
      <c r="J25" s="220"/>
      <c r="K25" s="208"/>
      <c r="L25" s="219"/>
      <c r="M25" s="220"/>
      <c r="N25" s="208"/>
      <c r="O25" s="211"/>
      <c r="P25" s="136"/>
      <c r="Q25" s="211"/>
      <c r="R25" s="211"/>
      <c r="S25" s="211"/>
      <c r="T25" s="211"/>
      <c r="U25" s="214"/>
      <c r="V25" s="214"/>
      <c r="W25" s="214"/>
      <c r="X25" s="214"/>
      <c r="Y25" s="214"/>
      <c r="Z25" s="183"/>
      <c r="AA25" s="140"/>
      <c r="AB25" s="140"/>
      <c r="AC25" s="197"/>
      <c r="AD25" s="203"/>
      <c r="AE25" s="137"/>
    </row>
    <row r="26" spans="1:31" s="141" customFormat="1" x14ac:dyDescent="0.2">
      <c r="A26" s="204"/>
      <c r="B26" s="205"/>
      <c r="C26" s="206"/>
      <c r="D26" s="206"/>
      <c r="E26" s="207"/>
      <c r="F26" s="207"/>
      <c r="G26" s="207">
        <v>0</v>
      </c>
      <c r="H26" s="208"/>
      <c r="I26" s="209"/>
      <c r="J26" s="210"/>
      <c r="K26" s="208"/>
      <c r="L26" s="209"/>
      <c r="M26" s="210"/>
      <c r="N26" s="208"/>
      <c r="O26" s="211">
        <f>IF(AND(E26&gt;0,J26&gt;0),"villa",E26+J26)</f>
        <v>0</v>
      </c>
      <c r="P26" s="236"/>
      <c r="Q26" s="213">
        <f>+IF(G26&gt;0,AC26,AD26)</f>
        <v>0</v>
      </c>
      <c r="R26" s="211" t="str">
        <f>IF(M26&gt;0,"VILLA",IF(M26&lt;0,E26-F26+J26-Q26+M26,"0"))</f>
        <v>0</v>
      </c>
      <c r="S26" s="211">
        <f>IF(M26&lt;0,0,F26+Q26)</f>
        <v>0</v>
      </c>
      <c r="T26" s="211">
        <f>IF(M26&lt;0,0,O26-S26)</f>
        <v>0</v>
      </c>
      <c r="U26" s="214"/>
      <c r="V26" s="214">
        <f>+IF($M26&lt;0,E26+J26,0)</f>
        <v>0</v>
      </c>
      <c r="W26" s="214">
        <f>+IF($M26&lt;0,F26+Q26,0)</f>
        <v>0</v>
      </c>
      <c r="X26" s="214">
        <f>+V26-W26</f>
        <v>0</v>
      </c>
      <c r="Y26" s="214"/>
      <c r="Z26" s="183">
        <f>IF(J26&gt;0,I26,0)</f>
        <v>0</v>
      </c>
      <c r="AA26" s="140">
        <f>IF(M26&lt;0,L26,0)</f>
        <v>0</v>
      </c>
      <c r="AB26" s="140">
        <f>IF(AND(Z26=0,AA26=0),MAN,IF(AND(Z26&gt;0,AA26&gt;0),AA26-Z26,IF(Z26&gt;0,MAN-Z26+1,AA26-1)))</f>
        <v>12</v>
      </c>
      <c r="AC26" s="197">
        <f>ROUND(INT(MAX(IF((F26+O26*P26*AB26/12)&gt;(O26-G26),(O26-G26)-F26,(O26-G26)*P26*AB26/12),0)+0.5),0)</f>
        <v>0</v>
      </c>
      <c r="AD26" s="203">
        <f>ROUND(INT(MAX(IF((F26+O26*P26*AB26/12)&gt;(1*O26),1*O26-F26,O26*P26*AB26/12),0)+0.5),0)</f>
        <v>0</v>
      </c>
      <c r="AE26" s="137"/>
    </row>
    <row r="27" spans="1:31" s="141" customFormat="1" ht="6" customHeight="1" x14ac:dyDescent="0.2">
      <c r="A27" s="237"/>
      <c r="B27" s="216"/>
      <c r="C27" s="216"/>
      <c r="D27" s="216"/>
      <c r="E27" s="220"/>
      <c r="F27" s="220"/>
      <c r="G27" s="238"/>
      <c r="H27" s="208"/>
      <c r="I27" s="219"/>
      <c r="J27" s="220"/>
      <c r="K27" s="208"/>
      <c r="L27" s="219"/>
      <c r="M27" s="220"/>
      <c r="N27" s="208"/>
      <c r="O27" s="211"/>
      <c r="P27" s="201"/>
      <c r="Q27" s="259"/>
      <c r="R27" s="211"/>
      <c r="S27" s="211"/>
      <c r="T27" s="211"/>
      <c r="U27" s="214"/>
      <c r="V27" s="214"/>
      <c r="W27" s="214"/>
      <c r="X27" s="214"/>
      <c r="Y27" s="214"/>
      <c r="Z27" s="183"/>
      <c r="AA27" s="140"/>
      <c r="AB27" s="140"/>
      <c r="AC27" s="197"/>
      <c r="AD27" s="203"/>
      <c r="AE27" s="137"/>
    </row>
    <row r="28" spans="1:31" s="225" customFormat="1" ht="13.5" customHeight="1" x14ac:dyDescent="0.2">
      <c r="A28" s="221" t="s">
        <v>384</v>
      </c>
      <c r="B28" s="239"/>
      <c r="C28" s="239"/>
      <c r="D28" s="239"/>
      <c r="E28" s="241">
        <f>SUM(E26:E27)</f>
        <v>0</v>
      </c>
      <c r="F28" s="241">
        <f>SUM(F26:F27)</f>
        <v>0</v>
      </c>
      <c r="G28" s="241">
        <f>SUM(G26:G27)</f>
        <v>0</v>
      </c>
      <c r="H28" s="223"/>
      <c r="I28" s="223"/>
      <c r="J28" s="241">
        <f>SUM(J26:J27)</f>
        <v>0</v>
      </c>
      <c r="K28" s="223"/>
      <c r="L28" s="223"/>
      <c r="M28" s="241">
        <f>SUM(M26:M27)</f>
        <v>0</v>
      </c>
      <c r="N28" s="223"/>
      <c r="O28" s="241">
        <f>SUM(O26:O27)</f>
        <v>0</v>
      </c>
      <c r="P28" s="227"/>
      <c r="Q28" s="241">
        <f>SUM(Q26:Q27)</f>
        <v>0</v>
      </c>
      <c r="R28" s="241">
        <f>SUM(R26:R27)</f>
        <v>0</v>
      </c>
      <c r="S28" s="241">
        <f>SUM(S26:S27)</f>
        <v>0</v>
      </c>
      <c r="T28" s="241">
        <f>SUM(T26:T27)</f>
        <v>0</v>
      </c>
      <c r="U28" s="243"/>
      <c r="V28" s="241">
        <f>SUM(V26:V27)</f>
        <v>0</v>
      </c>
      <c r="W28" s="241">
        <f>SUM(W26:W27)</f>
        <v>0</v>
      </c>
      <c r="X28" s="241">
        <f>SUM(X26:X27)</f>
        <v>0</v>
      </c>
      <c r="Y28" s="243"/>
      <c r="Z28" s="244"/>
      <c r="AA28" s="245"/>
      <c r="AB28" s="245"/>
      <c r="AC28" s="197"/>
      <c r="AD28" s="203"/>
      <c r="AE28" s="246"/>
    </row>
    <row r="29" spans="1:31" s="141" customFormat="1" x14ac:dyDescent="0.2">
      <c r="A29" s="237"/>
      <c r="B29" s="216"/>
      <c r="C29" s="216"/>
      <c r="D29" s="216"/>
      <c r="E29" s="220"/>
      <c r="F29" s="220"/>
      <c r="G29" s="238"/>
      <c r="H29" s="208"/>
      <c r="I29" s="219"/>
      <c r="J29" s="220"/>
      <c r="K29" s="208"/>
      <c r="L29" s="219"/>
      <c r="M29" s="220"/>
      <c r="N29" s="208"/>
      <c r="O29" s="211"/>
      <c r="P29" s="201"/>
      <c r="Q29" s="211"/>
      <c r="R29" s="211"/>
      <c r="S29" s="211"/>
      <c r="T29" s="211"/>
      <c r="U29" s="214"/>
      <c r="V29" s="214"/>
      <c r="W29" s="214"/>
      <c r="X29" s="214"/>
      <c r="Y29" s="214"/>
      <c r="Z29" s="183"/>
      <c r="AA29" s="140"/>
      <c r="AB29" s="140"/>
      <c r="AC29" s="197"/>
      <c r="AD29" s="203"/>
      <c r="AE29" s="137"/>
    </row>
    <row r="30" spans="1:31" s="141" customFormat="1" hidden="1" outlineLevel="1" x14ac:dyDescent="0.2">
      <c r="A30" s="193" t="s">
        <v>383</v>
      </c>
      <c r="B30" s="194"/>
      <c r="C30" s="216"/>
      <c r="D30" s="216"/>
      <c r="E30" s="260"/>
      <c r="F30" s="260"/>
      <c r="G30" s="230"/>
      <c r="H30" s="208"/>
      <c r="I30" s="219"/>
      <c r="J30" s="260"/>
      <c r="K30" s="208"/>
      <c r="L30" s="219"/>
      <c r="M30" s="260"/>
      <c r="N30" s="208"/>
      <c r="O30" s="208"/>
      <c r="P30" s="261"/>
      <c r="Q30" s="208"/>
      <c r="R30" s="208"/>
      <c r="S30" s="208"/>
      <c r="T30" s="208"/>
      <c r="U30" s="214"/>
      <c r="V30" s="214"/>
      <c r="W30" s="214"/>
      <c r="X30" s="214"/>
      <c r="Y30" s="214"/>
      <c r="Z30" s="183"/>
      <c r="AA30" s="140"/>
      <c r="AB30" s="140"/>
      <c r="AC30" s="197"/>
      <c r="AD30" s="203"/>
      <c r="AE30" s="137"/>
    </row>
    <row r="31" spans="1:31" s="141" customFormat="1" hidden="1" outlineLevel="1" x14ac:dyDescent="0.2">
      <c r="A31" s="193"/>
      <c r="B31" s="194"/>
      <c r="C31" s="216"/>
      <c r="D31" s="216"/>
      <c r="E31" s="260"/>
      <c r="F31" s="260"/>
      <c r="G31" s="230"/>
      <c r="H31" s="208"/>
      <c r="I31" s="219"/>
      <c r="J31" s="260"/>
      <c r="K31" s="208"/>
      <c r="L31" s="219"/>
      <c r="M31" s="260"/>
      <c r="N31" s="208"/>
      <c r="O31" s="208"/>
      <c r="P31" s="261"/>
      <c r="Q31" s="208"/>
      <c r="R31" s="208"/>
      <c r="S31" s="208"/>
      <c r="T31" s="208"/>
      <c r="U31" s="214"/>
      <c r="V31" s="214"/>
      <c r="W31" s="214"/>
      <c r="X31" s="214"/>
      <c r="Y31" s="214"/>
      <c r="Z31" s="183"/>
      <c r="AA31" s="140"/>
      <c r="AB31" s="140"/>
      <c r="AC31" s="197"/>
      <c r="AD31" s="203"/>
      <c r="AE31" s="137"/>
    </row>
    <row r="32" spans="1:31" s="141" customFormat="1" hidden="1" outlineLevel="1" x14ac:dyDescent="0.2">
      <c r="A32" s="204"/>
      <c r="B32" s="205"/>
      <c r="C32" s="206"/>
      <c r="D32" s="206"/>
      <c r="E32" s="207"/>
      <c r="F32" s="207"/>
      <c r="G32" s="207"/>
      <c r="H32" s="208"/>
      <c r="I32" s="209"/>
      <c r="J32" s="210"/>
      <c r="K32" s="208"/>
      <c r="L32" s="209"/>
      <c r="M32" s="210"/>
      <c r="N32" s="208"/>
      <c r="O32" s="211">
        <f>IF(AND(E32&gt;0,J32&gt;0),"villa",E32+J32)</f>
        <v>0</v>
      </c>
      <c r="P32" s="236"/>
      <c r="Q32" s="213">
        <f>+IF(G32&gt;0,AC32,AD32)</f>
        <v>0</v>
      </c>
      <c r="R32" s="211" t="str">
        <f>IF(M32&gt;0,"VILLA",IF(M32&lt;0,E32-F32+J32-Q32+M32,"0"))</f>
        <v>0</v>
      </c>
      <c r="S32" s="211">
        <f>IF(M32&lt;0,0,F32+Q32)</f>
        <v>0</v>
      </c>
      <c r="T32" s="211">
        <f>IF(M32&lt;0,0,O32-S32)</f>
        <v>0</v>
      </c>
      <c r="U32" s="214"/>
      <c r="V32" s="214">
        <f>+IF($M32&lt;0,E32+J32,0)</f>
        <v>0</v>
      </c>
      <c r="W32" s="214">
        <f>+IF($M32&lt;0,F32+Q32,0)</f>
        <v>0</v>
      </c>
      <c r="X32" s="214">
        <f>+V32-W32</f>
        <v>0</v>
      </c>
      <c r="Y32" s="214"/>
      <c r="Z32" s="183">
        <f>IF(J32&gt;0,I32,0)</f>
        <v>0</v>
      </c>
      <c r="AA32" s="140">
        <f>IF(M32&lt;0,L32,0)</f>
        <v>0</v>
      </c>
      <c r="AB32" s="140">
        <f>IF(AND(Z32=0,AA32=0),MAN,IF(AND(Z32&gt;0,AA32&gt;0),AA32-Z32,IF(Z32&gt;0,MAN-Z32+1,AA32-1)))</f>
        <v>12</v>
      </c>
      <c r="AC32" s="197">
        <f>ROUND(INT(MAX(IF((F32+O32*P32*AB32/12)&gt;(O32-G32),(O32-G32)-F32,(O32-G32)*P32*AB32/12),0)+0.5),0)</f>
        <v>0</v>
      </c>
      <c r="AD32" s="203">
        <f>ROUND(INT(MAX(IF((F32+O32*P32*AB32/12)&gt;(1*O32),1*O32-F32,O32*P32*AB32/12),0)+0.5),0)</f>
        <v>0</v>
      </c>
      <c r="AE32" s="137"/>
    </row>
    <row r="33" spans="1:31" s="141" customFormat="1" hidden="1" outlineLevel="1" x14ac:dyDescent="0.2">
      <c r="A33" s="204"/>
      <c r="B33" s="205"/>
      <c r="C33" s="206"/>
      <c r="D33" s="206"/>
      <c r="E33" s="207"/>
      <c r="F33" s="207"/>
      <c r="G33" s="207"/>
      <c r="H33" s="208"/>
      <c r="I33" s="209"/>
      <c r="J33" s="210"/>
      <c r="K33" s="208"/>
      <c r="L33" s="209"/>
      <c r="M33" s="210"/>
      <c r="N33" s="208"/>
      <c r="O33" s="211">
        <f>IF(AND(E33&gt;0,J33&gt;0),"villa",E33+J33)</f>
        <v>0</v>
      </c>
      <c r="P33" s="236"/>
      <c r="Q33" s="213">
        <f>+IF(G33&gt;0,AC33,AD33)</f>
        <v>0</v>
      </c>
      <c r="R33" s="211" t="str">
        <f>IF(M33&gt;0,"VILLA",IF(M33&lt;0,E33-F33+J33-Q33+M33,"0"))</f>
        <v>0</v>
      </c>
      <c r="S33" s="211">
        <f>IF(M33&lt;0,0,F33+Q33)</f>
        <v>0</v>
      </c>
      <c r="T33" s="211">
        <f>IF(M33&lt;0,0,O33-S33)</f>
        <v>0</v>
      </c>
      <c r="U33" s="214"/>
      <c r="V33" s="214">
        <f>+IF($M33&lt;0,E33+J33,0)</f>
        <v>0</v>
      </c>
      <c r="W33" s="214">
        <f>+IF($M33&lt;0,F33+Q33,0)</f>
        <v>0</v>
      </c>
      <c r="X33" s="214">
        <f>+V33-W33</f>
        <v>0</v>
      </c>
      <c r="Y33" s="214"/>
      <c r="Z33" s="183">
        <f>IF(J33&gt;0,I33,0)</f>
        <v>0</v>
      </c>
      <c r="AA33" s="140">
        <f>IF(M33&lt;0,L33,0)</f>
        <v>0</v>
      </c>
      <c r="AB33" s="140">
        <f>IF(AND(Z33=0,AA33=0),MAN,IF(AND(Z33&gt;0,AA33&gt;0),AA33-Z33,IF(Z33&gt;0,MAN-Z33+1,AA33-1)))</f>
        <v>12</v>
      </c>
      <c r="AC33" s="197">
        <f>ROUND(INT(MAX(IF((F33+O33*P33*AB33/12)&gt;(O33-G33),(O33-G33)-F33,(O33-G33)*P33*AB33/12),0)+0.5),0)</f>
        <v>0</v>
      </c>
      <c r="AD33" s="203">
        <f>ROUND(INT(MAX(IF((F33+O33*P33*AB33/12)&gt;(1*O33),1*O33-F33,O33*P33*AB33/12),0)+0.5),0)</f>
        <v>0</v>
      </c>
      <c r="AE33" s="137"/>
    </row>
    <row r="34" spans="1:31" s="141" customFormat="1" hidden="1" outlineLevel="1" x14ac:dyDescent="0.2">
      <c r="A34" s="204"/>
      <c r="B34" s="205"/>
      <c r="C34" s="206"/>
      <c r="D34" s="206"/>
      <c r="E34" s="207"/>
      <c r="F34" s="207"/>
      <c r="G34" s="207"/>
      <c r="H34" s="208"/>
      <c r="I34" s="209"/>
      <c r="J34" s="210"/>
      <c r="K34" s="208"/>
      <c r="L34" s="209"/>
      <c r="M34" s="210"/>
      <c r="N34" s="208"/>
      <c r="O34" s="211">
        <f>IF(AND(E34&gt;0,J34&gt;0),"villa",E34+J34)</f>
        <v>0</v>
      </c>
      <c r="P34" s="236"/>
      <c r="Q34" s="213">
        <f>+IF(G34&gt;0,AC34,AD34)</f>
        <v>0</v>
      </c>
      <c r="R34" s="211" t="str">
        <f>IF(M34&gt;0,"VILLA",IF(M34&lt;0,E34-F34+J34-Q34+M34,"0"))</f>
        <v>0</v>
      </c>
      <c r="S34" s="211">
        <f>IF(M34&lt;0,0,F34+Q34)</f>
        <v>0</v>
      </c>
      <c r="T34" s="211">
        <f>IF(M34&lt;0,0,O34-S34)</f>
        <v>0</v>
      </c>
      <c r="U34" s="214"/>
      <c r="V34" s="214">
        <f>+IF($M34&lt;0,E34+J34,0)</f>
        <v>0</v>
      </c>
      <c r="W34" s="214">
        <f>+IF($M34&lt;0,F34+Q34,0)</f>
        <v>0</v>
      </c>
      <c r="X34" s="214">
        <f>+V34-W34</f>
        <v>0</v>
      </c>
      <c r="Y34" s="214"/>
      <c r="Z34" s="183">
        <f>IF(J34&gt;0,I34,0)</f>
        <v>0</v>
      </c>
      <c r="AA34" s="140">
        <f>IF(M34&lt;0,L34,0)</f>
        <v>0</v>
      </c>
      <c r="AB34" s="140">
        <f>IF(AND(Z34=0,AA34=0),MAN,IF(AND(Z34&gt;0,AA34&gt;0),AA34-Z34,IF(Z34&gt;0,MAN-Z34+1,AA34-1)))</f>
        <v>12</v>
      </c>
      <c r="AC34" s="197">
        <f>ROUND(INT(MAX(IF((F34+O34*P34*AB34/12)&gt;(O34-G34),(O34-G34)-F34,(O34-G34)*P34*AB34/12),0)+0.5),0)</f>
        <v>0</v>
      </c>
      <c r="AD34" s="203">
        <f>ROUND(INT(MAX(IF((F34+O34*P34*AB34/12)&gt;(1*O34),1*O34-F34,O34*P34*AB34/12),0)+0.5),0)</f>
        <v>0</v>
      </c>
      <c r="AE34" s="137"/>
    </row>
    <row r="35" spans="1:31" s="141" customFormat="1" ht="6" hidden="1" customHeight="1" outlineLevel="1" x14ac:dyDescent="0.2">
      <c r="A35" s="237"/>
      <c r="B35" s="216"/>
      <c r="C35" s="235"/>
      <c r="D35" s="235"/>
      <c r="E35" s="220"/>
      <c r="F35" s="220"/>
      <c r="G35" s="238"/>
      <c r="H35" s="208"/>
      <c r="I35" s="219"/>
      <c r="J35" s="220"/>
      <c r="K35" s="208"/>
      <c r="L35" s="219"/>
      <c r="M35" s="220"/>
      <c r="N35" s="208"/>
      <c r="O35" s="211"/>
      <c r="P35" s="201"/>
      <c r="Q35" s="259"/>
      <c r="R35" s="211"/>
      <c r="S35" s="211"/>
      <c r="T35" s="211"/>
      <c r="U35" s="214"/>
      <c r="V35" s="214"/>
      <c r="W35" s="214"/>
      <c r="X35" s="214"/>
      <c r="Y35" s="214"/>
      <c r="Z35" s="183"/>
      <c r="AA35" s="140"/>
      <c r="AB35" s="140"/>
      <c r="AC35" s="197"/>
      <c r="AD35" s="203"/>
      <c r="AE35" s="137"/>
    </row>
    <row r="36" spans="1:31" s="225" customFormat="1" ht="12.75" hidden="1" outlineLevel="1" x14ac:dyDescent="0.2">
      <c r="A36" s="221" t="s">
        <v>385</v>
      </c>
      <c r="B36" s="239"/>
      <c r="C36" s="240"/>
      <c r="D36" s="240"/>
      <c r="E36" s="241">
        <f>SUM(E32:E35)</f>
        <v>0</v>
      </c>
      <c r="F36" s="241">
        <f>SUM(F32:F35)</f>
        <v>0</v>
      </c>
      <c r="G36" s="241">
        <f>SUM(G32:G35)</f>
        <v>0</v>
      </c>
      <c r="H36" s="223"/>
      <c r="I36" s="223"/>
      <c r="J36" s="241">
        <f>SUM(J32:J35)</f>
        <v>0</v>
      </c>
      <c r="K36" s="223"/>
      <c r="L36" s="223"/>
      <c r="M36" s="241">
        <f>SUM(M32:M35)</f>
        <v>0</v>
      </c>
      <c r="N36" s="223"/>
      <c r="O36" s="241">
        <f>SUM(O32:O35)</f>
        <v>0</v>
      </c>
      <c r="P36" s="227"/>
      <c r="Q36" s="241">
        <f>SUM(Q32:Q35)</f>
        <v>0</v>
      </c>
      <c r="R36" s="241">
        <f>SUM(R32:R35)</f>
        <v>0</v>
      </c>
      <c r="S36" s="241">
        <f>SUM(S32:S35)</f>
        <v>0</v>
      </c>
      <c r="T36" s="241">
        <f>SUM(T32:T35)</f>
        <v>0</v>
      </c>
      <c r="U36" s="243"/>
      <c r="V36" s="241">
        <f>SUM(V32:V35)</f>
        <v>0</v>
      </c>
      <c r="W36" s="241">
        <f>SUM(W32:W35)</f>
        <v>0</v>
      </c>
      <c r="X36" s="241">
        <f>SUM(X32:X35)</f>
        <v>0</v>
      </c>
      <c r="Y36" s="243"/>
      <c r="Z36" s="244"/>
      <c r="AA36" s="245"/>
      <c r="AB36" s="245"/>
      <c r="AC36" s="197"/>
      <c r="AD36" s="203"/>
      <c r="AE36" s="246"/>
    </row>
    <row r="37" spans="1:31" s="225" customFormat="1" hidden="1" outlineLevel="1" x14ac:dyDescent="0.2">
      <c r="A37" s="247"/>
      <c r="B37" s="239"/>
      <c r="C37" s="240"/>
      <c r="D37" s="240"/>
      <c r="E37" s="248"/>
      <c r="F37" s="248"/>
      <c r="G37" s="249"/>
      <c r="H37" s="248"/>
      <c r="I37" s="248"/>
      <c r="J37" s="248"/>
      <c r="K37" s="248"/>
      <c r="L37" s="248"/>
      <c r="M37" s="248"/>
      <c r="N37" s="248"/>
      <c r="O37" s="248"/>
      <c r="P37" s="250"/>
      <c r="Q37" s="248"/>
      <c r="R37" s="248"/>
      <c r="S37" s="248"/>
      <c r="T37" s="248"/>
      <c r="U37" s="243"/>
      <c r="V37" s="243"/>
      <c r="W37" s="243"/>
      <c r="X37" s="243"/>
      <c r="Y37" s="243"/>
      <c r="Z37" s="244"/>
      <c r="AA37" s="245"/>
      <c r="AB37" s="245"/>
      <c r="AC37" s="197"/>
      <c r="AD37" s="203"/>
      <c r="AE37" s="246"/>
    </row>
    <row r="38" spans="1:31" s="141" customFormat="1" collapsed="1" x14ac:dyDescent="0.2">
      <c r="A38" s="193" t="s">
        <v>386</v>
      </c>
      <c r="B38" s="194"/>
      <c r="C38" s="235"/>
      <c r="D38" s="235"/>
      <c r="E38" s="220"/>
      <c r="F38" s="220"/>
      <c r="G38" s="230"/>
      <c r="H38" s="208"/>
      <c r="I38" s="219"/>
      <c r="J38" s="220"/>
      <c r="K38" s="208"/>
      <c r="L38" s="219"/>
      <c r="M38" s="220"/>
      <c r="N38" s="208"/>
      <c r="O38" s="211"/>
      <c r="P38" s="201"/>
      <c r="Q38" s="211"/>
      <c r="R38" s="211"/>
      <c r="S38" s="211"/>
      <c r="T38" s="211"/>
      <c r="U38" s="214"/>
      <c r="V38" s="214"/>
      <c r="W38" s="214"/>
      <c r="X38" s="214"/>
      <c r="Y38" s="214"/>
      <c r="Z38" s="183"/>
      <c r="AA38" s="140"/>
      <c r="AB38" s="140"/>
      <c r="AC38" s="197"/>
      <c r="AD38" s="203"/>
      <c r="AE38" s="137"/>
    </row>
    <row r="39" spans="1:31" s="141" customFormat="1" ht="12.75" customHeight="1" x14ac:dyDescent="0.2">
      <c r="A39" s="193"/>
      <c r="B39" s="194"/>
      <c r="C39" s="235"/>
      <c r="D39" s="235"/>
      <c r="E39" s="220"/>
      <c r="F39" s="220"/>
      <c r="G39" s="230"/>
      <c r="H39" s="208"/>
      <c r="I39" s="219"/>
      <c r="J39" s="220"/>
      <c r="K39" s="208"/>
      <c r="L39" s="219"/>
      <c r="M39" s="220"/>
      <c r="N39" s="208"/>
      <c r="O39" s="211"/>
      <c r="P39" s="201"/>
      <c r="Q39" s="211"/>
      <c r="R39" s="211"/>
      <c r="S39" s="211"/>
      <c r="T39" s="211"/>
      <c r="U39" s="214"/>
      <c r="V39" s="214"/>
      <c r="W39" s="214"/>
      <c r="X39" s="214"/>
      <c r="Y39" s="214"/>
      <c r="Z39" s="183"/>
      <c r="AA39" s="140"/>
      <c r="AB39" s="140"/>
      <c r="AC39" s="197"/>
      <c r="AD39" s="203"/>
      <c r="AE39" s="137"/>
    </row>
    <row r="40" spans="1:31" s="141" customFormat="1" x14ac:dyDescent="0.2">
      <c r="A40" s="204"/>
      <c r="B40" s="205"/>
      <c r="C40" s="206"/>
      <c r="D40" s="206"/>
      <c r="E40" s="207"/>
      <c r="F40" s="207"/>
      <c r="G40" s="207"/>
      <c r="H40" s="208"/>
      <c r="I40" s="209"/>
      <c r="J40" s="210"/>
      <c r="K40" s="208"/>
      <c r="L40" s="209"/>
      <c r="M40" s="210"/>
      <c r="N40" s="208"/>
      <c r="O40" s="211">
        <f t="shared" ref="O40" si="0">IF(AND(E40&gt;0,J40&gt;0),"villa",E40+J40)</f>
        <v>0</v>
      </c>
      <c r="P40" s="212"/>
      <c r="Q40" s="213">
        <f t="shared" ref="Q40" si="1">+IF(G40&gt;0,AC40,AD40)</f>
        <v>0</v>
      </c>
      <c r="R40" s="211" t="str">
        <f t="shared" ref="R40" si="2">IF(M40&gt;0,"VILLA",IF(M40&lt;0,E40-F40+J40-Q40+M40,"0"))</f>
        <v>0</v>
      </c>
      <c r="S40" s="211">
        <f t="shared" ref="S40" si="3">IF(M40&lt;0,0,F40+Q40)</f>
        <v>0</v>
      </c>
      <c r="T40" s="211">
        <f t="shared" ref="T40" si="4">IF(M40&lt;0,0,O40-S40)</f>
        <v>0</v>
      </c>
      <c r="U40" s="214"/>
      <c r="V40" s="214">
        <f t="shared" ref="V40" si="5">+IF($M40&lt;0,E40+J40,0)</f>
        <v>0</v>
      </c>
      <c r="W40" s="214">
        <f t="shared" ref="W40" si="6">+IF($M40&lt;0,F40+Q40,0)</f>
        <v>0</v>
      </c>
      <c r="X40" s="214">
        <f t="shared" ref="X40" si="7">+V40-W40</f>
        <v>0</v>
      </c>
      <c r="Y40" s="214"/>
      <c r="Z40" s="183">
        <f t="shared" ref="Z40" si="8">IF(J40&gt;0,I40,0)</f>
        <v>0</v>
      </c>
      <c r="AA40" s="140">
        <f t="shared" ref="AA40" si="9">IF(M40&lt;0,L40,0)</f>
        <v>0</v>
      </c>
      <c r="AB40" s="140">
        <f t="shared" ref="AB40" si="10">IF(AND(Z40=0,AA40=0),MAN,IF(AND(Z40&gt;0,AA40&gt;0),AA40-Z40,IF(Z40&gt;0,MAN-Z40+1,AA40-1)))</f>
        <v>12</v>
      </c>
      <c r="AC40" s="197">
        <f t="shared" ref="AC40" si="11">ROUND(INT(MAX(IF((F40+O40*P40*AB40/12)&gt;(O40-G40),(O40-G40)-F40,(O40-G40)*P40*AB40/12),0)+0.5),0)</f>
        <v>0</v>
      </c>
      <c r="AD40" s="203">
        <f t="shared" ref="AD40" si="12">ROUND(INT(MAX(IF((F40+O40*P40*AB40/12)&gt;(1*O40),1*O40-F40,O40*P40*AB40/12),0)+0.5),0)</f>
        <v>0</v>
      </c>
      <c r="AE40" s="137"/>
    </row>
    <row r="41" spans="1:31" s="141" customFormat="1" ht="8.25" customHeight="1" x14ac:dyDescent="0.2">
      <c r="A41" s="215"/>
      <c r="B41" s="205"/>
      <c r="C41" s="216"/>
      <c r="D41" s="216"/>
      <c r="E41" s="217"/>
      <c r="F41" s="217"/>
      <c r="G41" s="218"/>
      <c r="H41" s="208"/>
      <c r="I41" s="219"/>
      <c r="J41" s="220"/>
      <c r="K41" s="208"/>
      <c r="L41" s="219"/>
      <c r="M41" s="220"/>
      <c r="N41" s="208"/>
      <c r="O41" s="211"/>
      <c r="P41" s="201"/>
      <c r="Q41" s="211"/>
      <c r="R41" s="211"/>
      <c r="S41" s="211"/>
      <c r="T41" s="211"/>
      <c r="U41" s="214"/>
      <c r="V41" s="214"/>
      <c r="W41" s="214"/>
      <c r="X41" s="214"/>
      <c r="Y41" s="214"/>
      <c r="Z41" s="183"/>
      <c r="AA41" s="140"/>
      <c r="AB41" s="140"/>
      <c r="AC41" s="197"/>
      <c r="AD41" s="203"/>
      <c r="AE41" s="137"/>
    </row>
    <row r="42" spans="1:31" s="225" customFormat="1" ht="12.75" x14ac:dyDescent="0.2">
      <c r="A42" s="221" t="s">
        <v>387</v>
      </c>
      <c r="B42" s="262"/>
      <c r="C42" s="239"/>
      <c r="D42" s="239"/>
      <c r="E42" s="222">
        <f>SUM(E40:E41)</f>
        <v>0</v>
      </c>
      <c r="F42" s="222">
        <f>SUM(F40:F41)</f>
        <v>0</v>
      </c>
      <c r="G42" s="222">
        <f>SUM(G40:G41)</f>
        <v>0</v>
      </c>
      <c r="H42" s="223"/>
      <c r="I42" s="223"/>
      <c r="J42" s="222">
        <f>SUM(J40:J41)</f>
        <v>0</v>
      </c>
      <c r="K42" s="223"/>
      <c r="L42" s="223"/>
      <c r="M42" s="222">
        <f>SUM(M40:M41)</f>
        <v>0</v>
      </c>
      <c r="N42" s="223"/>
      <c r="O42" s="222">
        <f>SUM(O40:O41)</f>
        <v>0</v>
      </c>
      <c r="P42" s="227"/>
      <c r="Q42" s="222">
        <f>SUM(Q40:Q41)</f>
        <v>0</v>
      </c>
      <c r="R42" s="222">
        <f>SUM(R40:R41)</f>
        <v>0</v>
      </c>
      <c r="S42" s="222">
        <f>SUM(S40:S41)</f>
        <v>0</v>
      </c>
      <c r="T42" s="222">
        <f>SUM(T40:T41)</f>
        <v>0</v>
      </c>
      <c r="U42" s="243"/>
      <c r="V42" s="222">
        <f>SUM(V40:V41)</f>
        <v>0</v>
      </c>
      <c r="W42" s="222">
        <f>SUM(W40:W41)</f>
        <v>0</v>
      </c>
      <c r="X42" s="222">
        <f>SUM(X40:X41)</f>
        <v>0</v>
      </c>
      <c r="Y42" s="243"/>
      <c r="Z42" s="244"/>
      <c r="AA42" s="245"/>
      <c r="AB42" s="245"/>
      <c r="AC42" s="197"/>
      <c r="AD42" s="203"/>
      <c r="AE42" s="246"/>
    </row>
    <row r="43" spans="1:31" s="141" customFormat="1" x14ac:dyDescent="0.2">
      <c r="A43" s="215"/>
      <c r="B43" s="205"/>
      <c r="C43" s="216"/>
      <c r="D43" s="216"/>
      <c r="E43" s="217"/>
      <c r="F43" s="217"/>
      <c r="G43" s="218"/>
      <c r="H43" s="208"/>
      <c r="I43" s="219"/>
      <c r="J43" s="220"/>
      <c r="K43" s="208"/>
      <c r="L43" s="219"/>
      <c r="M43" s="220"/>
      <c r="N43" s="208"/>
      <c r="O43" s="211"/>
      <c r="P43" s="201"/>
      <c r="Q43" s="211"/>
      <c r="R43" s="211"/>
      <c r="S43" s="211"/>
      <c r="T43" s="211"/>
      <c r="U43" s="214"/>
      <c r="V43" s="214"/>
      <c r="W43" s="214"/>
      <c r="X43" s="214"/>
      <c r="Y43" s="214"/>
      <c r="Z43" s="183"/>
      <c r="AA43" s="140"/>
      <c r="AB43" s="140"/>
      <c r="AC43" s="197"/>
      <c r="AD43" s="203"/>
      <c r="AE43" s="137"/>
    </row>
    <row r="44" spans="1:31" x14ac:dyDescent="0.2">
      <c r="C44" s="264"/>
      <c r="D44" s="264"/>
      <c r="E44" s="265"/>
      <c r="F44" s="265"/>
      <c r="G44" s="265"/>
      <c r="H44" s="266"/>
      <c r="I44" s="267"/>
      <c r="J44" s="265"/>
      <c r="K44" s="266"/>
      <c r="L44" s="267"/>
      <c r="M44" s="265"/>
      <c r="N44" s="266"/>
      <c r="O44" s="265"/>
      <c r="Q44" s="265"/>
      <c r="R44" s="265"/>
      <c r="S44" s="265"/>
      <c r="T44" s="265"/>
      <c r="U44" s="266"/>
      <c r="V44" s="266"/>
      <c r="W44" s="266"/>
      <c r="X44" s="266"/>
      <c r="Y44" s="266"/>
      <c r="Z44" s="269"/>
      <c r="AC44" s="197"/>
      <c r="AD44" s="271"/>
    </row>
    <row r="45" spans="1:31" s="141" customFormat="1" hidden="1" outlineLevel="1" x14ac:dyDescent="0.2">
      <c r="A45" s="193" t="s">
        <v>388</v>
      </c>
      <c r="B45" s="194"/>
      <c r="C45" s="216"/>
      <c r="D45" s="216"/>
      <c r="E45" s="217"/>
      <c r="F45" s="217"/>
      <c r="G45" s="230"/>
      <c r="H45" s="208"/>
      <c r="I45" s="219"/>
      <c r="J45" s="220"/>
      <c r="K45" s="208"/>
      <c r="L45" s="219"/>
      <c r="M45" s="220"/>
      <c r="N45" s="208"/>
      <c r="O45" s="211"/>
      <c r="P45" s="201"/>
      <c r="Q45" s="211"/>
      <c r="R45" s="211"/>
      <c r="S45" s="211"/>
      <c r="T45" s="211"/>
      <c r="U45" s="214"/>
      <c r="V45" s="214"/>
      <c r="W45" s="214"/>
      <c r="X45" s="214"/>
      <c r="Y45" s="214"/>
      <c r="Z45" s="183"/>
      <c r="AA45" s="140"/>
      <c r="AB45" s="140"/>
      <c r="AC45" s="197"/>
      <c r="AD45" s="203"/>
      <c r="AE45" s="137"/>
    </row>
    <row r="46" spans="1:31" s="141" customFormat="1" hidden="1" outlineLevel="1" x14ac:dyDescent="0.2">
      <c r="A46" s="193"/>
      <c r="B46" s="194"/>
      <c r="C46" s="216"/>
      <c r="D46" s="216"/>
      <c r="E46" s="217"/>
      <c r="F46" s="217"/>
      <c r="G46" s="230"/>
      <c r="H46" s="208"/>
      <c r="I46" s="219"/>
      <c r="J46" s="220"/>
      <c r="K46" s="208"/>
      <c r="L46" s="219"/>
      <c r="M46" s="220"/>
      <c r="N46" s="208"/>
      <c r="O46" s="211"/>
      <c r="P46" s="201"/>
      <c r="Q46" s="211"/>
      <c r="R46" s="211"/>
      <c r="S46" s="211"/>
      <c r="T46" s="211"/>
      <c r="U46" s="214"/>
      <c r="V46" s="214"/>
      <c r="W46" s="214"/>
      <c r="X46" s="214"/>
      <c r="Y46" s="214"/>
      <c r="Z46" s="183"/>
      <c r="AA46" s="140"/>
      <c r="AB46" s="140"/>
      <c r="AC46" s="197"/>
      <c r="AD46" s="203"/>
      <c r="AE46" s="137"/>
    </row>
    <row r="47" spans="1:31" s="141" customFormat="1" hidden="1" outlineLevel="1" x14ac:dyDescent="0.2">
      <c r="A47" s="204"/>
      <c r="B47" s="205"/>
      <c r="C47" s="206"/>
      <c r="D47" s="206"/>
      <c r="E47" s="207"/>
      <c r="F47" s="207"/>
      <c r="G47" s="207"/>
      <c r="H47" s="208"/>
      <c r="I47" s="209"/>
      <c r="J47" s="210"/>
      <c r="K47" s="208"/>
      <c r="L47" s="209"/>
      <c r="M47" s="210"/>
      <c r="N47" s="208"/>
      <c r="O47" s="211">
        <f>IF(AND(E47&gt;0,J47&gt;0),"villa",E47+J47)</f>
        <v>0</v>
      </c>
      <c r="P47" s="236"/>
      <c r="Q47" s="213">
        <f>+IF(G47&gt;0,AC47,AD47)</f>
        <v>0</v>
      </c>
      <c r="R47" s="211" t="str">
        <f>IF(M47&gt;0,"VILLA",IF(M47&lt;0,E47-F47+J47-Q47+M47,"0"))</f>
        <v>0</v>
      </c>
      <c r="S47" s="211">
        <f>IF(M47&lt;0,0,F47+Q47)</f>
        <v>0</v>
      </c>
      <c r="T47" s="211">
        <f>IF(M47&lt;0,0,O47-S47)</f>
        <v>0</v>
      </c>
      <c r="U47" s="214"/>
      <c r="V47" s="214">
        <f>+IF($M47&lt;0,E47+J47,0)</f>
        <v>0</v>
      </c>
      <c r="W47" s="214">
        <f>+IF($M47&lt;0,F47+Q47,0)</f>
        <v>0</v>
      </c>
      <c r="X47" s="214">
        <f>+V47-W47</f>
        <v>0</v>
      </c>
      <c r="Y47" s="214"/>
      <c r="Z47" s="183">
        <f>IF(J47&gt;0,I47,0)</f>
        <v>0</v>
      </c>
      <c r="AA47" s="140">
        <f>IF(M47&lt;0,L47,0)</f>
        <v>0</v>
      </c>
      <c r="AB47" s="140">
        <f>IF(AND(Z47=0,AA47=0),MAN,IF(AND(Z47&gt;0,AA47&gt;0),AA47-Z47,IF(Z47&gt;0,MAN-Z47+1,AA47-1)))</f>
        <v>12</v>
      </c>
      <c r="AC47" s="197">
        <f>ROUND(INT(MAX(IF((F47+O47*P47*AB47/12)&gt;(O47-G47),(O47-G47)-F47,(O47-G47)*P47*AB47/12),0)+0.5),0)</f>
        <v>0</v>
      </c>
      <c r="AD47" s="203">
        <f>ROUND(INT(MAX(IF((F47+O47*P47*AB47/12)&gt;(1*O47),1*O47-F47,O47*P47*AB47/12),0)+0.5),0)</f>
        <v>0</v>
      </c>
      <c r="AE47" s="137"/>
    </row>
    <row r="48" spans="1:31" s="141" customFormat="1" ht="7.5" hidden="1" customHeight="1" outlineLevel="1" x14ac:dyDescent="0.2">
      <c r="A48" s="237"/>
      <c r="B48" s="216"/>
      <c r="C48" s="216"/>
      <c r="D48" s="216"/>
      <c r="E48" s="220"/>
      <c r="F48" s="220"/>
      <c r="G48" s="238"/>
      <c r="H48" s="208"/>
      <c r="I48" s="219"/>
      <c r="J48" s="220"/>
      <c r="K48" s="208"/>
      <c r="L48" s="219"/>
      <c r="M48" s="220"/>
      <c r="N48" s="208"/>
      <c r="O48" s="211"/>
      <c r="P48" s="201"/>
      <c r="Q48" s="259"/>
      <c r="R48" s="211"/>
      <c r="S48" s="211"/>
      <c r="T48" s="211"/>
      <c r="U48" s="214"/>
      <c r="V48" s="214"/>
      <c r="W48" s="214"/>
      <c r="X48" s="214"/>
      <c r="Y48" s="214"/>
      <c r="Z48" s="183"/>
      <c r="AA48" s="140"/>
      <c r="AB48" s="140"/>
      <c r="AC48" s="197"/>
      <c r="AD48" s="203"/>
      <c r="AE48" s="137"/>
    </row>
    <row r="49" spans="1:31" s="225" customFormat="1" ht="12.75" hidden="1" outlineLevel="1" x14ac:dyDescent="0.2">
      <c r="A49" s="221" t="s">
        <v>389</v>
      </c>
      <c r="B49" s="273"/>
      <c r="C49" s="273"/>
      <c r="D49" s="273"/>
      <c r="E49" s="274">
        <f>SUM(E47:E48)</f>
        <v>0</v>
      </c>
      <c r="F49" s="274">
        <f>SUM(F47:F48)</f>
        <v>0</v>
      </c>
      <c r="G49" s="274">
        <f>SUM(G47:G48)</f>
        <v>0</v>
      </c>
      <c r="H49" s="223"/>
      <c r="I49" s="223"/>
      <c r="J49" s="274">
        <f>SUM(J47:J48)</f>
        <v>0</v>
      </c>
      <c r="K49" s="223"/>
      <c r="L49" s="223"/>
      <c r="M49" s="274">
        <f>SUM(M47:M48)</f>
        <v>0</v>
      </c>
      <c r="N49" s="223"/>
      <c r="O49" s="274">
        <f>SUM(O47:O48)</f>
        <v>0</v>
      </c>
      <c r="P49" s="227"/>
      <c r="Q49" s="274">
        <f>SUM(Q47:Q48)</f>
        <v>0</v>
      </c>
      <c r="R49" s="274">
        <f>SUM(R47:R48)</f>
        <v>0</v>
      </c>
      <c r="S49" s="274">
        <f>SUM(S47:S48)</f>
        <v>0</v>
      </c>
      <c r="T49" s="274">
        <f>SUM(T47:T48)</f>
        <v>0</v>
      </c>
      <c r="U49" s="275"/>
      <c r="V49" s="274">
        <f>SUM(V47:V48)</f>
        <v>0</v>
      </c>
      <c r="W49" s="274">
        <f>SUM(W47:W48)</f>
        <v>0</v>
      </c>
      <c r="X49" s="274">
        <f>SUM(X47:X48)</f>
        <v>0</v>
      </c>
      <c r="Y49" s="275"/>
      <c r="Z49" s="276"/>
      <c r="AA49" s="277"/>
      <c r="AB49" s="277"/>
      <c r="AC49" s="197"/>
      <c r="AD49" s="203"/>
      <c r="AE49" s="246"/>
    </row>
    <row r="50" spans="1:31" s="141" customFormat="1" hidden="1" outlineLevel="1" x14ac:dyDescent="0.2">
      <c r="B50" s="278"/>
      <c r="C50" s="278"/>
      <c r="D50" s="278"/>
      <c r="E50" s="213"/>
      <c r="F50" s="213"/>
      <c r="G50" s="213"/>
      <c r="H50" s="233"/>
      <c r="I50" s="279"/>
      <c r="J50" s="213"/>
      <c r="K50" s="233"/>
      <c r="L50" s="279"/>
      <c r="M50" s="213"/>
      <c r="N50" s="233"/>
      <c r="O50" s="213"/>
      <c r="P50" s="201"/>
      <c r="Q50" s="213"/>
      <c r="R50" s="213"/>
      <c r="S50" s="213"/>
      <c r="T50" s="213"/>
      <c r="U50" s="233"/>
      <c r="V50" s="233"/>
      <c r="W50" s="233"/>
      <c r="X50" s="233"/>
      <c r="Y50" s="233"/>
      <c r="Z50" s="280"/>
      <c r="AA50" s="184"/>
      <c r="AB50" s="184"/>
      <c r="AC50" s="197"/>
      <c r="AD50" s="203"/>
      <c r="AE50" s="137"/>
    </row>
    <row r="51" spans="1:31" s="141" customFormat="1" hidden="1" outlineLevel="1" x14ac:dyDescent="0.2">
      <c r="A51" s="193" t="s">
        <v>390</v>
      </c>
      <c r="B51" s="194"/>
      <c r="C51" s="278"/>
      <c r="D51" s="278"/>
      <c r="E51" s="213"/>
      <c r="F51" s="213"/>
      <c r="G51" s="213"/>
      <c r="H51" s="233"/>
      <c r="I51" s="279"/>
      <c r="J51" s="213"/>
      <c r="K51" s="233"/>
      <c r="L51" s="279"/>
      <c r="M51" s="213"/>
      <c r="N51" s="233"/>
      <c r="O51" s="213"/>
      <c r="P51" s="201"/>
      <c r="Q51" s="213"/>
      <c r="R51" s="213"/>
      <c r="S51" s="213"/>
      <c r="T51" s="213"/>
      <c r="U51" s="233"/>
      <c r="V51" s="233"/>
      <c r="W51" s="233"/>
      <c r="X51" s="233"/>
      <c r="Y51" s="233"/>
      <c r="Z51" s="280"/>
      <c r="AA51" s="184"/>
      <c r="AB51" s="184"/>
      <c r="AC51" s="197"/>
      <c r="AD51" s="203"/>
      <c r="AE51" s="137"/>
    </row>
    <row r="52" spans="1:31" s="141" customFormat="1" hidden="1" outlineLevel="1" x14ac:dyDescent="0.2">
      <c r="A52" s="193"/>
      <c r="B52" s="194"/>
      <c r="C52" s="278"/>
      <c r="D52" s="278"/>
      <c r="E52" s="213"/>
      <c r="F52" s="213"/>
      <c r="G52" s="213"/>
      <c r="H52" s="233"/>
      <c r="I52" s="279"/>
      <c r="J52" s="213"/>
      <c r="K52" s="233"/>
      <c r="L52" s="279"/>
      <c r="M52" s="213"/>
      <c r="N52" s="233"/>
      <c r="O52" s="213"/>
      <c r="P52" s="201"/>
      <c r="Q52" s="213"/>
      <c r="R52" s="213"/>
      <c r="S52" s="213"/>
      <c r="T52" s="213"/>
      <c r="U52" s="233"/>
      <c r="V52" s="233"/>
      <c r="W52" s="233"/>
      <c r="X52" s="233"/>
      <c r="Y52" s="233"/>
      <c r="Z52" s="280"/>
      <c r="AA52" s="184"/>
      <c r="AB52" s="184"/>
      <c r="AC52" s="197"/>
      <c r="AD52" s="203"/>
      <c r="AE52" s="137"/>
    </row>
    <row r="53" spans="1:31" s="141" customFormat="1" hidden="1" outlineLevel="1" x14ac:dyDescent="0.2">
      <c r="A53" s="204"/>
      <c r="B53" s="205"/>
      <c r="C53" s="206"/>
      <c r="D53" s="206"/>
      <c r="E53" s="207"/>
      <c r="F53" s="207"/>
      <c r="G53" s="207"/>
      <c r="H53" s="208"/>
      <c r="I53" s="209"/>
      <c r="J53" s="210"/>
      <c r="K53" s="208"/>
      <c r="L53" s="209"/>
      <c r="M53" s="210"/>
      <c r="N53" s="208"/>
      <c r="O53" s="211">
        <f>IF(AND(E53&gt;0,J53&gt;0),"villa",E53+J53)</f>
        <v>0</v>
      </c>
      <c r="P53" s="236"/>
      <c r="Q53" s="213">
        <f>+IF(G53&gt;0,AC53,AD53)</f>
        <v>0</v>
      </c>
      <c r="R53" s="211" t="str">
        <f>IF(M53&gt;0,"VILLA",IF(M53&lt;0,E53-F53+J53-Q53+M53,"0"))</f>
        <v>0</v>
      </c>
      <c r="S53" s="211">
        <f>IF(M53&lt;0,0,F53+Q53)</f>
        <v>0</v>
      </c>
      <c r="T53" s="211">
        <f>IF(M53&lt;0,0,O53-S53)</f>
        <v>0</v>
      </c>
      <c r="U53" s="214"/>
      <c r="V53" s="214">
        <f>+IF($M53&lt;0,E53+J53,0)</f>
        <v>0</v>
      </c>
      <c r="W53" s="214">
        <f>+IF($M53&lt;0,F53+Q53,0)</f>
        <v>0</v>
      </c>
      <c r="X53" s="214">
        <f>+V53-W53</f>
        <v>0</v>
      </c>
      <c r="Y53" s="214"/>
      <c r="Z53" s="183">
        <f>IF(J53&gt;0,I53,0)</f>
        <v>0</v>
      </c>
      <c r="AA53" s="140">
        <f>IF(M53&lt;0,L53,0)</f>
        <v>0</v>
      </c>
      <c r="AB53" s="140">
        <f>IF(AND(Z53=0,AA53=0),MAN,IF(AND(Z53&gt;0,AA53&gt;0),AA53-Z53,IF(Z53&gt;0,MAN-Z53+1,AA53-1)))</f>
        <v>12</v>
      </c>
      <c r="AC53" s="197">
        <f>ROUND(INT(MAX(IF((F53+O53*P53*AB53/12)&gt;(O53-G53),(O53-G53)-F53,(O53-G53)*P53*AB53/12),0)+0.5),0)</f>
        <v>0</v>
      </c>
      <c r="AD53" s="203">
        <f>ROUND(INT(MAX(IF((F53+O53*P53*AB53/12)&gt;(1*O53),1*O53-F53,O53*P53*AB53/12),0)+0.5),0)</f>
        <v>0</v>
      </c>
      <c r="AE53" s="137"/>
    </row>
    <row r="54" spans="1:31" s="141" customFormat="1" hidden="1" outlineLevel="1" x14ac:dyDescent="0.2">
      <c r="A54" s="204"/>
      <c r="B54" s="205"/>
      <c r="C54" s="206"/>
      <c r="D54" s="206"/>
      <c r="E54" s="207"/>
      <c r="F54" s="207"/>
      <c r="G54" s="207"/>
      <c r="H54" s="208"/>
      <c r="I54" s="209"/>
      <c r="J54" s="210"/>
      <c r="K54" s="208"/>
      <c r="L54" s="209"/>
      <c r="M54" s="210"/>
      <c r="N54" s="208"/>
      <c r="O54" s="211">
        <f>IF(AND(E54&gt;0,J54&gt;0),"villa",E54+J54)</f>
        <v>0</v>
      </c>
      <c r="P54" s="236"/>
      <c r="Q54" s="213">
        <f>+IF(G54&gt;0,AC54,AD54)</f>
        <v>0</v>
      </c>
      <c r="R54" s="211" t="str">
        <f>IF(M54&gt;0,"VILLA",IF(M54&lt;0,E54-F54+J54-Q54+M54,"0"))</f>
        <v>0</v>
      </c>
      <c r="S54" s="211">
        <f>IF(M54&lt;0,0,F54+Q54)</f>
        <v>0</v>
      </c>
      <c r="T54" s="211">
        <f>IF(M54&lt;0,0,O54-S54)</f>
        <v>0</v>
      </c>
      <c r="U54" s="214"/>
      <c r="V54" s="214">
        <f>+IF($M54&lt;0,E54+J54,0)</f>
        <v>0</v>
      </c>
      <c r="W54" s="214">
        <f>+IF($M54&lt;0,F54+Q54,0)</f>
        <v>0</v>
      </c>
      <c r="X54" s="214">
        <f>+V54-W54</f>
        <v>0</v>
      </c>
      <c r="Y54" s="214"/>
      <c r="Z54" s="183">
        <f>IF(J54&gt;0,I54,0)</f>
        <v>0</v>
      </c>
      <c r="AA54" s="140">
        <f>IF(M54&lt;0,L54,0)</f>
        <v>0</v>
      </c>
      <c r="AB54" s="140">
        <f>IF(AND(Z54=0,AA54=0),MAN,IF(AND(Z54&gt;0,AA54&gt;0),AA54-Z54,IF(Z54&gt;0,MAN-Z54+1,AA54-1)))</f>
        <v>12</v>
      </c>
      <c r="AC54" s="197">
        <f>ROUND(INT(MAX(IF((F54+O54*P54*AB54/12)&gt;(O54-G54),(O54-G54)-F54,(O54-G54)*P54*AB54/12),0)+0.5),0)</f>
        <v>0</v>
      </c>
      <c r="AD54" s="203">
        <f>ROUND(INT(MAX(IF((F54+O54*P54*AB54/12)&gt;(1*O54),1*O54-F54,O54*P54*AB54/12),0)+0.5),0)</f>
        <v>0</v>
      </c>
      <c r="AE54" s="137"/>
    </row>
    <row r="55" spans="1:31" s="141" customFormat="1" ht="6.75" hidden="1" customHeight="1" outlineLevel="1" x14ac:dyDescent="0.2">
      <c r="A55" s="281"/>
      <c r="B55" s="282"/>
      <c r="C55" s="282"/>
      <c r="D55" s="282"/>
      <c r="E55" s="283"/>
      <c r="F55" s="283"/>
      <c r="G55" s="284"/>
      <c r="H55" s="285"/>
      <c r="I55" s="286"/>
      <c r="J55" s="287"/>
      <c r="K55" s="285"/>
      <c r="L55" s="286"/>
      <c r="M55" s="287"/>
      <c r="N55" s="285"/>
      <c r="O55" s="211"/>
      <c r="P55" s="201"/>
      <c r="Q55" s="211"/>
      <c r="R55" s="211"/>
      <c r="S55" s="211"/>
      <c r="T55" s="211"/>
      <c r="U55" s="214"/>
      <c r="V55" s="214"/>
      <c r="W55" s="214"/>
      <c r="X55" s="214"/>
      <c r="Y55" s="214"/>
      <c r="Z55" s="183"/>
      <c r="AA55" s="140"/>
      <c r="AB55" s="140"/>
      <c r="AC55" s="197"/>
      <c r="AD55" s="203"/>
      <c r="AE55" s="137"/>
    </row>
    <row r="56" spans="1:31" s="141" customFormat="1" ht="11.25" hidden="1" customHeight="1" outlineLevel="1" thickBot="1" x14ac:dyDescent="0.25">
      <c r="A56" s="221" t="s">
        <v>389</v>
      </c>
      <c r="B56" s="282"/>
      <c r="C56" s="282"/>
      <c r="D56" s="282"/>
      <c r="E56" s="274">
        <f>SUM(E53:E55)</f>
        <v>0</v>
      </c>
      <c r="F56" s="274">
        <f>SUM(F53:F55)</f>
        <v>0</v>
      </c>
      <c r="G56" s="274">
        <f>SUM(G53:G55)</f>
        <v>0</v>
      </c>
      <c r="H56" s="285"/>
      <c r="I56" s="286"/>
      <c r="J56" s="274">
        <f>SUM(J53:J55)</f>
        <v>0</v>
      </c>
      <c r="K56" s="223"/>
      <c r="L56" s="286"/>
      <c r="M56" s="274">
        <f>SUM(M53:M55)</f>
        <v>0</v>
      </c>
      <c r="N56" s="223"/>
      <c r="O56" s="274">
        <f>SUM(O53:O55)</f>
        <v>0</v>
      </c>
      <c r="P56" s="201"/>
      <c r="Q56" s="274">
        <f>SUM(Q53:Q55)</f>
        <v>0</v>
      </c>
      <c r="R56" s="274">
        <f>SUM(R53:R55)</f>
        <v>0</v>
      </c>
      <c r="S56" s="274">
        <f>SUM(S53:S55)</f>
        <v>0</v>
      </c>
      <c r="T56" s="274">
        <f>SUM(T53:T55)</f>
        <v>0</v>
      </c>
      <c r="U56" s="214"/>
      <c r="V56" s="274">
        <f>SUM(V53:V55)</f>
        <v>0</v>
      </c>
      <c r="W56" s="274">
        <f>SUM(W53:W55)</f>
        <v>0</v>
      </c>
      <c r="X56" s="274">
        <f>SUM(X53:X55)</f>
        <v>0</v>
      </c>
      <c r="Y56" s="214"/>
      <c r="Z56" s="288"/>
      <c r="AA56" s="289"/>
      <c r="AB56" s="289"/>
      <c r="AC56" s="290"/>
      <c r="AD56" s="291"/>
      <c r="AE56" s="137"/>
    </row>
    <row r="57" spans="1:31" s="141" customFormat="1" ht="15.75" customHeight="1" collapsed="1" x14ac:dyDescent="0.2">
      <c r="A57" s="281"/>
      <c r="B57" s="282"/>
      <c r="C57" s="282"/>
      <c r="D57" s="282"/>
      <c r="E57" s="283"/>
      <c r="F57" s="283"/>
      <c r="G57" s="284"/>
      <c r="H57" s="285"/>
      <c r="I57" s="286"/>
      <c r="J57" s="287"/>
      <c r="K57" s="285"/>
      <c r="L57" s="286"/>
      <c r="M57" s="287"/>
      <c r="N57" s="285"/>
      <c r="O57" s="211"/>
      <c r="P57" s="201"/>
      <c r="Q57" s="211"/>
      <c r="R57" s="211"/>
      <c r="S57" s="211"/>
      <c r="T57" s="211"/>
      <c r="U57" s="214"/>
      <c r="V57" s="214"/>
      <c r="W57" s="214"/>
      <c r="X57" s="214"/>
      <c r="Y57" s="214"/>
      <c r="Z57" s="140"/>
      <c r="AA57" s="140"/>
      <c r="AB57" s="140"/>
      <c r="AC57" s="197"/>
      <c r="AD57" s="197"/>
      <c r="AE57" s="137"/>
    </row>
    <row r="58" spans="1:31" s="141" customFormat="1" ht="15.75" customHeight="1" x14ac:dyDescent="0.2">
      <c r="A58" s="281"/>
      <c r="B58" s="282"/>
      <c r="C58" s="282"/>
      <c r="D58" s="282"/>
      <c r="E58" s="283"/>
      <c r="F58" s="283"/>
      <c r="G58" s="284"/>
      <c r="H58" s="285"/>
      <c r="I58" s="286"/>
      <c r="J58" s="287"/>
      <c r="K58" s="285"/>
      <c r="L58" s="286"/>
      <c r="M58" s="287"/>
      <c r="N58" s="285"/>
      <c r="O58" s="211"/>
      <c r="P58" s="201"/>
      <c r="Q58" s="211"/>
      <c r="R58" s="211"/>
      <c r="S58" s="211"/>
      <c r="T58" s="211"/>
      <c r="U58" s="214"/>
      <c r="V58" s="214"/>
      <c r="W58" s="214"/>
      <c r="X58" s="214"/>
      <c r="Y58" s="214"/>
      <c r="Z58" s="140"/>
      <c r="AA58" s="140"/>
      <c r="AB58" s="140"/>
      <c r="AC58" s="197"/>
      <c r="AD58" s="197"/>
      <c r="AE58" s="137"/>
    </row>
    <row r="59" spans="1:31" s="141" customFormat="1" ht="13.5" thickBot="1" x14ac:dyDescent="0.25">
      <c r="A59" s="221" t="s">
        <v>391</v>
      </c>
      <c r="B59" s="278"/>
      <c r="C59" s="278"/>
      <c r="D59" s="278"/>
      <c r="E59" s="292">
        <f>E21+E28+E36+E42+E49+E14+E56</f>
        <v>0</v>
      </c>
      <c r="F59" s="292">
        <f>F21+F28+F36+F42+F49+F14+F56</f>
        <v>0</v>
      </c>
      <c r="G59" s="292">
        <f>G21+G28+G36+G42+G49+G14+G56</f>
        <v>0</v>
      </c>
      <c r="H59" s="293"/>
      <c r="I59" s="293"/>
      <c r="J59" s="292">
        <f>J21+J28+J36+J42+J49+J14+J56</f>
        <v>0</v>
      </c>
      <c r="K59" s="293"/>
      <c r="L59" s="293"/>
      <c r="M59" s="292">
        <f>M21+M28+M36+M42+M49+M14+M56</f>
        <v>0</v>
      </c>
      <c r="N59" s="293"/>
      <c r="O59" s="292">
        <f>O21+O28+O36+O42+O49+O14+O56</f>
        <v>0</v>
      </c>
      <c r="P59" s="294"/>
      <c r="Q59" s="292">
        <f>Q21+Q28+Q36+Q42+Q49+Q14+Q56</f>
        <v>0</v>
      </c>
      <c r="R59" s="292">
        <f>R21+R28+R36+R42+R49+R14+R56</f>
        <v>0</v>
      </c>
      <c r="S59" s="292">
        <f>S21+S28+S36+S42+S49+S14+S56</f>
        <v>0</v>
      </c>
      <c r="T59" s="292">
        <f>T21+T28+T36+T42+T49+T14+T56</f>
        <v>0</v>
      </c>
      <c r="U59" s="233"/>
      <c r="V59" s="292">
        <f>V21+V28+V36+V42+V49+V14+V56</f>
        <v>0</v>
      </c>
      <c r="W59" s="292">
        <f>W21+W28+W36+W42+W49+W14+W56</f>
        <v>0</v>
      </c>
      <c r="X59" s="292">
        <f>X21+X28+X36+X42+X49+X14+X56</f>
        <v>0</v>
      </c>
      <c r="Y59" s="233"/>
      <c r="Z59" s="184"/>
      <c r="AA59" s="184"/>
      <c r="AB59" s="184"/>
      <c r="AC59" s="137"/>
      <c r="AD59" s="137"/>
      <c r="AE59" s="137"/>
    </row>
    <row r="60" spans="1:31" s="141" customFormat="1" ht="12.75" thickTop="1" x14ac:dyDescent="0.2">
      <c r="B60" s="278"/>
      <c r="C60" s="278"/>
      <c r="D60" s="278"/>
      <c r="E60" s="213"/>
      <c r="F60" s="213"/>
      <c r="G60" s="213"/>
      <c r="H60" s="233"/>
      <c r="I60" s="279"/>
      <c r="J60" s="213"/>
      <c r="K60" s="233"/>
      <c r="L60" s="279"/>
      <c r="M60" s="213"/>
      <c r="N60" s="233"/>
      <c r="O60" s="213"/>
      <c r="P60" s="201"/>
      <c r="Q60" s="213"/>
      <c r="R60" s="213"/>
      <c r="S60" s="213"/>
      <c r="T60" s="213"/>
      <c r="U60" s="233"/>
      <c r="V60" s="233"/>
      <c r="W60" s="233"/>
      <c r="X60" s="233"/>
      <c r="Y60" s="233"/>
      <c r="Z60" s="184"/>
      <c r="AA60" s="184"/>
      <c r="AB60" s="184"/>
      <c r="AC60" s="137"/>
      <c r="AD60" s="137"/>
      <c r="AE60" s="137"/>
    </row>
    <row r="61" spans="1:31" s="141" customFormat="1" x14ac:dyDescent="0.2">
      <c r="B61" s="278"/>
      <c r="C61" s="278"/>
      <c r="D61" s="278"/>
      <c r="E61" s="213"/>
      <c r="F61" s="213"/>
      <c r="G61" s="213"/>
      <c r="H61" s="233"/>
      <c r="I61" s="279"/>
      <c r="J61" s="213"/>
      <c r="K61" s="233"/>
      <c r="L61" s="279"/>
      <c r="M61" s="213"/>
      <c r="N61" s="233"/>
      <c r="O61" s="213"/>
      <c r="P61" s="201"/>
      <c r="Q61" s="213"/>
      <c r="R61" s="213"/>
      <c r="S61" s="213"/>
      <c r="T61" s="213"/>
      <c r="U61" s="233"/>
      <c r="V61" s="233"/>
      <c r="W61" s="233"/>
      <c r="X61" s="233"/>
      <c r="Y61" s="233"/>
      <c r="Z61" s="184"/>
      <c r="AA61" s="184"/>
      <c r="AB61" s="184"/>
      <c r="AC61" s="137"/>
      <c r="AD61" s="137"/>
      <c r="AE61" s="137"/>
    </row>
    <row r="62" spans="1:31" s="141" customFormat="1" x14ac:dyDescent="0.2">
      <c r="B62" s="278"/>
      <c r="C62" s="278"/>
      <c r="D62" s="278"/>
      <c r="E62" s="213"/>
      <c r="F62" s="213"/>
      <c r="G62" s="213"/>
      <c r="H62" s="233"/>
      <c r="I62" s="279"/>
      <c r="J62" s="213"/>
      <c r="K62" s="233"/>
      <c r="L62" s="279"/>
      <c r="M62" s="213"/>
      <c r="N62" s="233"/>
      <c r="O62" s="213"/>
      <c r="P62" s="136"/>
      <c r="Q62" s="213"/>
      <c r="R62" s="213"/>
      <c r="S62" s="213"/>
      <c r="T62" s="213"/>
      <c r="U62" s="233"/>
      <c r="V62" s="233"/>
      <c r="W62" s="233"/>
      <c r="X62" s="233"/>
      <c r="Y62" s="233"/>
      <c r="Z62" s="184"/>
      <c r="AA62" s="184"/>
      <c r="AB62" s="184"/>
      <c r="AC62" s="137"/>
      <c r="AD62" s="137"/>
      <c r="AE62" s="137"/>
    </row>
    <row r="63" spans="1:31" s="141" customFormat="1" x14ac:dyDescent="0.2">
      <c r="B63" s="278"/>
      <c r="C63" s="278"/>
      <c r="D63" s="278"/>
      <c r="E63" s="213"/>
      <c r="F63" s="213"/>
      <c r="G63" s="213"/>
      <c r="H63" s="233"/>
      <c r="I63" s="279"/>
      <c r="J63" s="213"/>
      <c r="K63" s="233"/>
      <c r="L63" s="279"/>
      <c r="M63" s="213"/>
      <c r="N63" s="233"/>
      <c r="O63" s="213"/>
      <c r="P63" s="136"/>
      <c r="Q63" s="213"/>
      <c r="R63" s="213"/>
      <c r="S63" s="213"/>
      <c r="T63" s="213"/>
      <c r="U63" s="233"/>
      <c r="V63" s="233"/>
      <c r="W63" s="233"/>
      <c r="X63" s="233"/>
      <c r="Y63" s="233"/>
      <c r="Z63" s="184"/>
      <c r="AA63" s="184"/>
      <c r="AB63" s="184"/>
      <c r="AC63" s="137"/>
      <c r="AD63" s="137"/>
      <c r="AE63" s="137"/>
    </row>
    <row r="64" spans="1:31" s="141" customFormat="1" x14ac:dyDescent="0.2">
      <c r="B64" s="278"/>
      <c r="C64" s="278"/>
      <c r="D64" s="278"/>
      <c r="E64" s="213"/>
      <c r="F64" s="213"/>
      <c r="G64" s="213"/>
      <c r="H64" s="233"/>
      <c r="I64" s="279"/>
      <c r="J64" s="213"/>
      <c r="K64" s="233"/>
      <c r="L64" s="279"/>
      <c r="M64" s="213"/>
      <c r="N64" s="233"/>
      <c r="O64" s="213"/>
      <c r="P64" s="136"/>
      <c r="Q64" s="213"/>
      <c r="R64" s="213"/>
      <c r="S64" s="213"/>
      <c r="T64" s="213"/>
      <c r="U64" s="233"/>
      <c r="V64" s="233"/>
      <c r="W64" s="233"/>
      <c r="X64" s="233"/>
      <c r="Y64" s="233"/>
      <c r="Z64" s="184"/>
      <c r="AA64" s="184"/>
      <c r="AB64" s="184"/>
      <c r="AC64" s="137"/>
      <c r="AD64" s="137"/>
      <c r="AE64" s="137"/>
    </row>
    <row r="65" spans="2:31" s="141" customFormat="1" x14ac:dyDescent="0.2">
      <c r="B65" s="278"/>
      <c r="C65" s="278"/>
      <c r="D65" s="278"/>
      <c r="E65" s="213"/>
      <c r="F65" s="213"/>
      <c r="G65" s="213"/>
      <c r="H65" s="233"/>
      <c r="I65" s="279"/>
      <c r="J65" s="213"/>
      <c r="K65" s="233"/>
      <c r="L65" s="279"/>
      <c r="M65" s="213"/>
      <c r="N65" s="233"/>
      <c r="O65" s="213"/>
      <c r="P65" s="136"/>
      <c r="Q65" s="213"/>
      <c r="R65" s="213"/>
      <c r="S65" s="213"/>
      <c r="T65" s="213"/>
      <c r="U65" s="233"/>
      <c r="V65" s="233"/>
      <c r="W65" s="233"/>
      <c r="X65" s="233"/>
      <c r="Y65" s="233"/>
      <c r="Z65" s="184"/>
      <c r="AA65" s="184"/>
      <c r="AB65" s="184"/>
      <c r="AC65" s="137"/>
      <c r="AD65" s="137"/>
      <c r="AE65" s="137"/>
    </row>
    <row r="66" spans="2:31" s="141" customFormat="1" x14ac:dyDescent="0.2">
      <c r="B66" s="278"/>
      <c r="C66" s="278"/>
      <c r="D66" s="278"/>
      <c r="E66" s="213"/>
      <c r="F66" s="213"/>
      <c r="G66" s="213"/>
      <c r="H66" s="233"/>
      <c r="I66" s="279"/>
      <c r="J66" s="213"/>
      <c r="K66" s="233"/>
      <c r="L66" s="279"/>
      <c r="M66" s="213"/>
      <c r="N66" s="233"/>
      <c r="O66" s="213"/>
      <c r="P66" s="136"/>
      <c r="Q66" s="213"/>
      <c r="R66" s="213"/>
      <c r="S66" s="213"/>
      <c r="T66" s="213"/>
      <c r="U66" s="233"/>
      <c r="V66" s="233"/>
      <c r="W66" s="233"/>
      <c r="X66" s="233"/>
      <c r="Y66" s="233"/>
      <c r="Z66" s="184"/>
      <c r="AA66" s="184"/>
      <c r="AB66" s="184"/>
      <c r="AC66" s="137"/>
      <c r="AD66" s="137"/>
      <c r="AE66" s="137"/>
    </row>
    <row r="67" spans="2:31" s="141" customFormat="1" x14ac:dyDescent="0.2">
      <c r="B67" s="278"/>
      <c r="C67" s="278"/>
      <c r="D67" s="278"/>
      <c r="E67" s="213"/>
      <c r="F67" s="213"/>
      <c r="G67" s="213"/>
      <c r="H67" s="233"/>
      <c r="I67" s="279"/>
      <c r="J67" s="213"/>
      <c r="K67" s="233"/>
      <c r="L67" s="279"/>
      <c r="M67" s="213"/>
      <c r="N67" s="233"/>
      <c r="O67" s="213"/>
      <c r="P67" s="136"/>
      <c r="Q67" s="213"/>
      <c r="R67" s="213"/>
      <c r="S67" s="213"/>
      <c r="T67" s="213"/>
      <c r="U67" s="233"/>
      <c r="V67" s="233"/>
      <c r="W67" s="233"/>
      <c r="X67" s="233"/>
      <c r="Y67" s="233"/>
      <c r="Z67" s="184"/>
      <c r="AA67" s="184"/>
      <c r="AB67" s="184"/>
      <c r="AC67" s="137"/>
      <c r="AD67" s="137"/>
      <c r="AE67" s="137"/>
    </row>
    <row r="68" spans="2:31" s="141" customFormat="1" x14ac:dyDescent="0.2">
      <c r="B68" s="278"/>
      <c r="C68" s="278"/>
      <c r="D68" s="278"/>
      <c r="E68" s="213"/>
      <c r="F68" s="213"/>
      <c r="G68" s="213"/>
      <c r="H68" s="233"/>
      <c r="I68" s="279"/>
      <c r="J68" s="213"/>
      <c r="K68" s="233"/>
      <c r="L68" s="279"/>
      <c r="M68" s="213"/>
      <c r="N68" s="233"/>
      <c r="O68" s="213"/>
      <c r="P68" s="136"/>
      <c r="Q68" s="213"/>
      <c r="R68" s="213"/>
      <c r="S68" s="213"/>
      <c r="T68" s="213"/>
      <c r="U68" s="233"/>
      <c r="V68" s="233"/>
      <c r="W68" s="233"/>
      <c r="X68" s="233"/>
      <c r="Y68" s="233"/>
      <c r="Z68" s="184"/>
      <c r="AA68" s="184"/>
      <c r="AB68" s="184"/>
      <c r="AC68" s="137"/>
      <c r="AD68" s="137"/>
      <c r="AE68" s="137"/>
    </row>
    <row r="69" spans="2:31" s="141" customFormat="1" ht="12.75" x14ac:dyDescent="0.2">
      <c r="B69" s="278"/>
      <c r="C69" s="278"/>
      <c r="D69" s="278"/>
      <c r="E69" s="213"/>
      <c r="F69" s="213"/>
      <c r="G69" s="213"/>
      <c r="H69" s="233"/>
      <c r="I69" s="279"/>
      <c r="J69" s="213"/>
      <c r="K69" s="233"/>
      <c r="L69" s="279"/>
      <c r="M69" s="213"/>
      <c r="N69" s="233"/>
      <c r="O69" s="295"/>
      <c r="P69" s="296"/>
      <c r="Q69" s="295"/>
      <c r="R69" s="295"/>
      <c r="S69" s="295"/>
      <c r="T69" s="295"/>
      <c r="U69" s="233"/>
      <c r="V69" s="233"/>
      <c r="W69" s="233"/>
      <c r="X69" s="233"/>
      <c r="Y69" s="233"/>
      <c r="Z69" s="184"/>
      <c r="AA69" s="184"/>
      <c r="AB69" s="184"/>
      <c r="AC69" s="137"/>
      <c r="AD69" s="137"/>
      <c r="AE69" s="137"/>
    </row>
    <row r="70" spans="2:31" s="141" customFormat="1" ht="12.75" x14ac:dyDescent="0.2">
      <c r="B70" s="278"/>
      <c r="C70" s="278"/>
      <c r="D70" s="278"/>
      <c r="E70" s="213"/>
      <c r="F70" s="213"/>
      <c r="G70" s="213"/>
      <c r="H70" s="233"/>
      <c r="I70" s="279"/>
      <c r="J70" s="213"/>
      <c r="K70" s="233"/>
      <c r="L70" s="279"/>
      <c r="M70" s="213"/>
      <c r="N70" s="233"/>
      <c r="O70" s="295"/>
      <c r="P70" s="296"/>
      <c r="Q70" s="295"/>
      <c r="R70" s="295"/>
      <c r="S70" s="295"/>
      <c r="T70" s="295"/>
      <c r="U70" s="233"/>
      <c r="V70" s="233"/>
      <c r="W70" s="233"/>
      <c r="X70" s="233"/>
      <c r="Y70" s="233"/>
      <c r="Z70" s="184"/>
      <c r="AA70" s="184"/>
      <c r="AB70" s="184"/>
      <c r="AC70" s="137"/>
      <c r="AD70" s="137"/>
      <c r="AE70" s="137"/>
    </row>
    <row r="71" spans="2:31" s="141" customFormat="1" ht="12.75" x14ac:dyDescent="0.2">
      <c r="B71" s="278"/>
      <c r="C71" s="278"/>
      <c r="D71" s="278"/>
      <c r="E71" s="213"/>
      <c r="F71" s="213"/>
      <c r="G71" s="213"/>
      <c r="H71" s="233"/>
      <c r="I71" s="279"/>
      <c r="J71" s="213"/>
      <c r="K71" s="233"/>
      <c r="L71" s="279"/>
      <c r="M71" s="213"/>
      <c r="N71" s="233"/>
      <c r="O71" s="295"/>
      <c r="P71" s="296"/>
      <c r="Q71" s="295"/>
      <c r="R71" s="295"/>
      <c r="S71" s="295"/>
      <c r="T71" s="295"/>
      <c r="U71" s="233"/>
      <c r="V71" s="233"/>
      <c r="W71" s="233"/>
      <c r="X71" s="233"/>
      <c r="Y71" s="233"/>
      <c r="Z71" s="184"/>
      <c r="AA71" s="184"/>
      <c r="AB71" s="184"/>
      <c r="AC71" s="137"/>
      <c r="AD71" s="137"/>
      <c r="AE71" s="137"/>
    </row>
    <row r="72" spans="2:31" x14ac:dyDescent="0.2">
      <c r="C72" s="264"/>
      <c r="D72" s="264"/>
      <c r="E72" s="265"/>
      <c r="F72" s="265"/>
      <c r="G72" s="265"/>
      <c r="H72" s="266"/>
      <c r="I72" s="267"/>
      <c r="J72" s="265"/>
      <c r="K72" s="266"/>
      <c r="L72" s="267"/>
      <c r="M72" s="265"/>
      <c r="N72" s="266"/>
      <c r="O72" s="265"/>
      <c r="Q72" s="265"/>
      <c r="R72" s="265"/>
      <c r="S72" s="265"/>
      <c r="T72" s="265"/>
      <c r="U72" s="266"/>
      <c r="V72" s="266"/>
      <c r="W72" s="266"/>
      <c r="X72" s="266"/>
      <c r="Y72" s="266"/>
    </row>
    <row r="73" spans="2:31" x14ac:dyDescent="0.2">
      <c r="C73" s="264"/>
      <c r="D73" s="264"/>
      <c r="E73" s="265"/>
      <c r="F73" s="265"/>
      <c r="G73" s="265"/>
      <c r="H73" s="266"/>
      <c r="I73" s="267"/>
      <c r="J73" s="265"/>
      <c r="K73" s="266"/>
      <c r="L73" s="267"/>
      <c r="M73" s="265"/>
      <c r="N73" s="266"/>
      <c r="O73" s="265"/>
      <c r="Q73" s="265"/>
      <c r="R73" s="265"/>
      <c r="S73" s="265"/>
      <c r="T73" s="265"/>
      <c r="U73" s="266"/>
      <c r="V73" s="266"/>
      <c r="W73" s="266"/>
      <c r="X73" s="266"/>
      <c r="Y73" s="266"/>
    </row>
    <row r="74" spans="2:31" x14ac:dyDescent="0.2">
      <c r="C74" s="264"/>
      <c r="D74" s="264"/>
      <c r="E74" s="265"/>
      <c r="F74" s="265"/>
      <c r="G74" s="265"/>
      <c r="H74" s="266"/>
      <c r="I74" s="267"/>
      <c r="J74" s="265"/>
      <c r="K74" s="266"/>
      <c r="L74" s="267"/>
      <c r="M74" s="265"/>
      <c r="N74" s="266"/>
      <c r="O74" s="265"/>
      <c r="Q74" s="265"/>
      <c r="R74" s="265"/>
      <c r="S74" s="265"/>
      <c r="T74" s="265"/>
      <c r="U74" s="266"/>
      <c r="V74" s="266"/>
      <c r="W74" s="266"/>
      <c r="X74" s="266"/>
      <c r="Y74" s="266"/>
    </row>
    <row r="75" spans="2:31" x14ac:dyDescent="0.2">
      <c r="C75" s="264"/>
      <c r="D75" s="264"/>
      <c r="E75" s="265"/>
      <c r="F75" s="265"/>
      <c r="G75" s="265"/>
      <c r="H75" s="266"/>
      <c r="I75" s="267"/>
      <c r="J75" s="265"/>
      <c r="K75" s="266"/>
      <c r="L75" s="267"/>
      <c r="M75" s="265"/>
      <c r="N75" s="266"/>
      <c r="O75" s="265"/>
      <c r="Q75" s="265"/>
      <c r="R75" s="265"/>
      <c r="S75" s="265"/>
      <c r="T75" s="265"/>
      <c r="U75" s="266"/>
      <c r="V75" s="266"/>
      <c r="W75" s="266"/>
      <c r="X75" s="266"/>
      <c r="Y75" s="266"/>
    </row>
    <row r="76" spans="2:31" x14ac:dyDescent="0.2">
      <c r="C76" s="264"/>
      <c r="D76" s="264"/>
      <c r="E76" s="265"/>
      <c r="F76" s="265"/>
      <c r="G76" s="265"/>
      <c r="H76" s="266"/>
      <c r="I76" s="267"/>
      <c r="J76" s="265"/>
      <c r="K76" s="266"/>
      <c r="L76" s="267"/>
      <c r="M76" s="265"/>
      <c r="N76" s="266"/>
      <c r="O76" s="265"/>
      <c r="Q76" s="265"/>
      <c r="R76" s="265"/>
      <c r="S76" s="265"/>
      <c r="T76" s="265"/>
      <c r="U76" s="266"/>
      <c r="V76" s="266"/>
      <c r="W76" s="266"/>
      <c r="X76" s="266"/>
      <c r="Y76" s="266"/>
    </row>
    <row r="77" spans="2:31" x14ac:dyDescent="0.2">
      <c r="C77" s="264"/>
      <c r="D77" s="264"/>
      <c r="E77" s="265"/>
      <c r="F77" s="265"/>
      <c r="G77" s="265"/>
      <c r="H77" s="266"/>
      <c r="I77" s="267"/>
      <c r="J77" s="265"/>
      <c r="K77" s="266"/>
      <c r="L77" s="267"/>
      <c r="M77" s="265"/>
      <c r="N77" s="266"/>
      <c r="O77" s="265"/>
      <c r="Q77" s="265"/>
      <c r="R77" s="265"/>
      <c r="S77" s="265"/>
      <c r="T77" s="265"/>
      <c r="U77" s="266"/>
      <c r="V77" s="266"/>
      <c r="W77" s="266"/>
      <c r="X77" s="266"/>
      <c r="Y77" s="266"/>
    </row>
    <row r="78" spans="2:31" x14ac:dyDescent="0.2">
      <c r="C78" s="264"/>
      <c r="D78" s="264"/>
      <c r="E78" s="265"/>
      <c r="F78" s="265"/>
      <c r="G78" s="265"/>
      <c r="H78" s="266"/>
      <c r="I78" s="267"/>
      <c r="J78" s="265"/>
      <c r="K78" s="266"/>
      <c r="L78" s="267"/>
      <c r="M78" s="265"/>
      <c r="N78" s="266"/>
      <c r="O78" s="265"/>
      <c r="Q78" s="265"/>
      <c r="R78" s="265"/>
      <c r="S78" s="265"/>
      <c r="T78" s="265"/>
      <c r="U78" s="266"/>
      <c r="V78" s="266"/>
      <c r="W78" s="266"/>
      <c r="X78" s="266"/>
      <c r="Y78" s="266"/>
    </row>
    <row r="79" spans="2:31" x14ac:dyDescent="0.2">
      <c r="C79" s="264"/>
      <c r="D79" s="264"/>
      <c r="E79" s="265"/>
      <c r="F79" s="265"/>
      <c r="G79" s="265"/>
      <c r="H79" s="266"/>
      <c r="I79" s="267"/>
      <c r="J79" s="265"/>
      <c r="K79" s="266"/>
      <c r="L79" s="267"/>
      <c r="M79" s="265"/>
      <c r="N79" s="266"/>
      <c r="O79" s="265"/>
      <c r="Q79" s="265"/>
      <c r="R79" s="265"/>
      <c r="S79" s="265"/>
      <c r="T79" s="265"/>
      <c r="U79" s="266"/>
      <c r="V79" s="266"/>
      <c r="W79" s="266"/>
      <c r="X79" s="266"/>
      <c r="Y79" s="266"/>
    </row>
    <row r="80" spans="2:31" x14ac:dyDescent="0.2">
      <c r="C80" s="264"/>
      <c r="D80" s="264"/>
      <c r="E80" s="265"/>
      <c r="F80" s="265"/>
      <c r="G80" s="265"/>
      <c r="H80" s="266"/>
      <c r="I80" s="267"/>
      <c r="J80" s="265"/>
      <c r="K80" s="266"/>
      <c r="L80" s="267"/>
      <c r="M80" s="265"/>
      <c r="N80" s="266"/>
      <c r="O80" s="265"/>
      <c r="Q80" s="265"/>
      <c r="R80" s="265"/>
      <c r="S80" s="265"/>
      <c r="T80" s="265"/>
      <c r="U80" s="266"/>
      <c r="V80" s="266"/>
      <c r="W80" s="266"/>
      <c r="X80" s="266"/>
      <c r="Y80" s="266"/>
    </row>
    <row r="81" spans="1:235" x14ac:dyDescent="0.2">
      <c r="C81" s="264"/>
      <c r="D81" s="264"/>
      <c r="E81" s="265"/>
      <c r="F81" s="265"/>
      <c r="G81" s="265"/>
      <c r="H81" s="266"/>
      <c r="I81" s="267"/>
      <c r="J81" s="265"/>
      <c r="K81" s="266"/>
      <c r="L81" s="267"/>
      <c r="M81" s="265"/>
      <c r="N81" s="266"/>
      <c r="O81" s="265"/>
    </row>
    <row r="82" spans="1:235" x14ac:dyDescent="0.2">
      <c r="C82" s="264"/>
      <c r="D82" s="264"/>
      <c r="E82" s="265"/>
      <c r="F82" s="265"/>
      <c r="G82" s="265"/>
      <c r="H82" s="266"/>
      <c r="I82" s="267"/>
      <c r="J82" s="265"/>
      <c r="K82" s="266"/>
      <c r="L82" s="267"/>
      <c r="M82" s="265"/>
      <c r="N82" s="266"/>
      <c r="O82" s="265"/>
    </row>
    <row r="83" spans="1:235" x14ac:dyDescent="0.2">
      <c r="C83" s="264"/>
      <c r="D83" s="264"/>
      <c r="E83" s="265"/>
      <c r="F83" s="265"/>
      <c r="G83" s="265"/>
      <c r="H83" s="266"/>
      <c r="I83" s="267"/>
      <c r="J83" s="265"/>
      <c r="K83" s="266"/>
      <c r="L83" s="267"/>
      <c r="M83" s="265"/>
      <c r="N83" s="266"/>
      <c r="O83" s="265"/>
    </row>
    <row r="84" spans="1:235" x14ac:dyDescent="0.2">
      <c r="C84" s="264"/>
      <c r="D84" s="264"/>
      <c r="E84" s="265"/>
      <c r="F84" s="265"/>
      <c r="G84" s="265"/>
      <c r="H84" s="266"/>
      <c r="I84" s="267"/>
      <c r="J84" s="265"/>
      <c r="K84" s="266"/>
      <c r="L84" s="267"/>
      <c r="M84" s="265"/>
      <c r="N84" s="266"/>
      <c r="O84" s="265"/>
    </row>
    <row r="85" spans="1:235" s="268" customFormat="1" x14ac:dyDescent="0.2">
      <c r="A85" s="263"/>
      <c r="B85" s="264"/>
      <c r="C85" s="264"/>
      <c r="D85" s="264"/>
      <c r="E85" s="265"/>
      <c r="F85" s="265"/>
      <c r="G85" s="265"/>
      <c r="H85" s="266"/>
      <c r="I85" s="267"/>
      <c r="J85" s="265"/>
      <c r="K85" s="266"/>
      <c r="L85" s="267"/>
      <c r="M85" s="265"/>
      <c r="N85" s="266"/>
      <c r="O85" s="265"/>
      <c r="Q85" s="263"/>
      <c r="R85" s="263"/>
      <c r="S85" s="263"/>
      <c r="T85" s="263"/>
      <c r="U85" s="272"/>
      <c r="V85" s="272"/>
      <c r="W85" s="272"/>
      <c r="X85" s="272"/>
      <c r="Y85" s="272"/>
      <c r="Z85" s="270"/>
      <c r="AA85" s="270"/>
      <c r="AB85" s="270"/>
      <c r="AC85" s="272"/>
      <c r="AD85" s="272"/>
      <c r="AE85" s="272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3"/>
      <c r="FJ85" s="263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3"/>
      <c r="FY85" s="263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3"/>
      <c r="GN85" s="263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3"/>
      <c r="HC85" s="263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3"/>
      <c r="HR85" s="263"/>
      <c r="HS85" s="263"/>
      <c r="HT85" s="263"/>
      <c r="HU85" s="263"/>
      <c r="HV85" s="263"/>
      <c r="HW85" s="263"/>
      <c r="HX85" s="263"/>
      <c r="HY85" s="263"/>
      <c r="HZ85" s="263"/>
      <c r="IA85" s="263"/>
    </row>
    <row r="86" spans="1:235" s="268" customFormat="1" x14ac:dyDescent="0.2">
      <c r="A86" s="263"/>
      <c r="B86" s="264"/>
      <c r="C86" s="264"/>
      <c r="D86" s="264"/>
      <c r="E86" s="265"/>
      <c r="F86" s="265"/>
      <c r="G86" s="265"/>
      <c r="H86" s="266"/>
      <c r="I86" s="267"/>
      <c r="J86" s="265"/>
      <c r="K86" s="266"/>
      <c r="L86" s="267"/>
      <c r="M86" s="265"/>
      <c r="N86" s="266"/>
      <c r="O86" s="265"/>
      <c r="Q86" s="263"/>
      <c r="R86" s="263"/>
      <c r="S86" s="263"/>
      <c r="T86" s="263"/>
      <c r="U86" s="272"/>
      <c r="V86" s="272"/>
      <c r="W86" s="272"/>
      <c r="X86" s="272"/>
      <c r="Y86" s="272"/>
      <c r="Z86" s="270"/>
      <c r="AA86" s="270"/>
      <c r="AB86" s="270"/>
      <c r="AC86" s="272"/>
      <c r="AD86" s="272"/>
      <c r="AE86" s="272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3"/>
      <c r="EF86" s="263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3"/>
      <c r="EU86" s="263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3"/>
      <c r="FJ86" s="263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3"/>
      <c r="FY86" s="263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3"/>
      <c r="GN86" s="263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3"/>
      <c r="HC86" s="263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3"/>
      <c r="HR86" s="263"/>
      <c r="HS86" s="263"/>
      <c r="HT86" s="263"/>
      <c r="HU86" s="263"/>
      <c r="HV86" s="263"/>
      <c r="HW86" s="263"/>
      <c r="HX86" s="263"/>
      <c r="HY86" s="263"/>
      <c r="HZ86" s="263"/>
      <c r="IA86" s="263"/>
    </row>
    <row r="87" spans="1:235" s="268" customFormat="1" x14ac:dyDescent="0.2">
      <c r="A87" s="263"/>
      <c r="B87" s="264"/>
      <c r="C87" s="264"/>
      <c r="D87" s="264"/>
      <c r="E87" s="265"/>
      <c r="F87" s="265"/>
      <c r="G87" s="265"/>
      <c r="H87" s="266"/>
      <c r="I87" s="267"/>
      <c r="J87" s="265"/>
      <c r="K87" s="266"/>
      <c r="L87" s="267"/>
      <c r="M87" s="265"/>
      <c r="N87" s="266"/>
      <c r="O87" s="265"/>
      <c r="Q87" s="263"/>
      <c r="R87" s="263"/>
      <c r="S87" s="263"/>
      <c r="T87" s="263"/>
      <c r="U87" s="272"/>
      <c r="V87" s="272"/>
      <c r="W87" s="272"/>
      <c r="X87" s="272"/>
      <c r="Y87" s="272"/>
      <c r="Z87" s="270"/>
      <c r="AA87" s="270"/>
      <c r="AB87" s="270"/>
      <c r="AC87" s="272"/>
      <c r="AD87" s="272"/>
      <c r="AE87" s="272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3"/>
      <c r="EF87" s="263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3"/>
      <c r="EU87" s="263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3"/>
      <c r="FJ87" s="263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3"/>
      <c r="FY87" s="263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3"/>
      <c r="GN87" s="263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3"/>
      <c r="HC87" s="263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3"/>
      <c r="HR87" s="263"/>
      <c r="HS87" s="263"/>
      <c r="HT87" s="263"/>
      <c r="HU87" s="263"/>
      <c r="HV87" s="263"/>
      <c r="HW87" s="263"/>
      <c r="HX87" s="263"/>
      <c r="HY87" s="263"/>
      <c r="HZ87" s="263"/>
      <c r="IA87" s="263"/>
    </row>
    <row r="88" spans="1:235" s="268" customFormat="1" x14ac:dyDescent="0.2">
      <c r="A88" s="263"/>
      <c r="B88" s="264"/>
      <c r="C88" s="264"/>
      <c r="D88" s="264"/>
      <c r="E88" s="265"/>
      <c r="F88" s="265"/>
      <c r="G88" s="265"/>
      <c r="H88" s="266"/>
      <c r="I88" s="267"/>
      <c r="J88" s="265"/>
      <c r="K88" s="266"/>
      <c r="L88" s="267"/>
      <c r="M88" s="265"/>
      <c r="N88" s="266"/>
      <c r="O88" s="265"/>
      <c r="Q88" s="263"/>
      <c r="R88" s="263"/>
      <c r="S88" s="263"/>
      <c r="T88" s="263"/>
      <c r="U88" s="272"/>
      <c r="V88" s="272"/>
      <c r="W88" s="272"/>
      <c r="X88" s="272"/>
      <c r="Y88" s="272"/>
      <c r="Z88" s="270"/>
      <c r="AA88" s="270"/>
      <c r="AB88" s="270"/>
      <c r="AC88" s="272"/>
      <c r="AD88" s="272"/>
      <c r="AE88" s="272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3"/>
      <c r="EF88" s="263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3"/>
      <c r="EU88" s="263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3"/>
      <c r="FJ88" s="263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3"/>
      <c r="FY88" s="263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3"/>
      <c r="GN88" s="263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3"/>
      <c r="HC88" s="263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3"/>
      <c r="HR88" s="263"/>
      <c r="HS88" s="263"/>
      <c r="HT88" s="263"/>
      <c r="HU88" s="263"/>
      <c r="HV88" s="263"/>
      <c r="HW88" s="263"/>
      <c r="HX88" s="263"/>
      <c r="HY88" s="263"/>
      <c r="HZ88" s="263"/>
      <c r="IA88" s="263"/>
    </row>
    <row r="89" spans="1:235" s="268" customFormat="1" x14ac:dyDescent="0.2">
      <c r="A89" s="263"/>
      <c r="B89" s="264"/>
      <c r="C89" s="264"/>
      <c r="D89" s="264"/>
      <c r="E89" s="265"/>
      <c r="F89" s="265"/>
      <c r="G89" s="265"/>
      <c r="H89" s="266"/>
      <c r="I89" s="267"/>
      <c r="J89" s="265"/>
      <c r="K89" s="266"/>
      <c r="L89" s="267"/>
      <c r="M89" s="265"/>
      <c r="N89" s="266"/>
      <c r="O89" s="265"/>
      <c r="Q89" s="263"/>
      <c r="R89" s="263"/>
      <c r="S89" s="263"/>
      <c r="T89" s="263"/>
      <c r="U89" s="272"/>
      <c r="V89" s="272"/>
      <c r="W89" s="272"/>
      <c r="X89" s="272"/>
      <c r="Y89" s="272"/>
      <c r="Z89" s="270"/>
      <c r="AA89" s="270"/>
      <c r="AB89" s="270"/>
      <c r="AC89" s="272"/>
      <c r="AD89" s="272"/>
      <c r="AE89" s="272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3"/>
      <c r="CM89" s="263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3"/>
      <c r="DB89" s="263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3"/>
      <c r="DQ89" s="263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3"/>
      <c r="EF89" s="263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3"/>
      <c r="EU89" s="263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3"/>
      <c r="FJ89" s="263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3"/>
      <c r="FY89" s="263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3"/>
      <c r="GN89" s="263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3"/>
      <c r="HC89" s="263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3"/>
      <c r="HR89" s="263"/>
      <c r="HS89" s="263"/>
      <c r="HT89" s="263"/>
      <c r="HU89" s="263"/>
      <c r="HV89" s="263"/>
      <c r="HW89" s="263"/>
      <c r="HX89" s="263"/>
      <c r="HY89" s="263"/>
      <c r="HZ89" s="263"/>
      <c r="IA89" s="263"/>
    </row>
    <row r="90" spans="1:235" s="268" customFormat="1" x14ac:dyDescent="0.2">
      <c r="A90" s="263"/>
      <c r="B90" s="264"/>
      <c r="C90" s="264"/>
      <c r="D90" s="264"/>
      <c r="E90" s="265"/>
      <c r="F90" s="265"/>
      <c r="G90" s="265"/>
      <c r="H90" s="266"/>
      <c r="I90" s="267"/>
      <c r="J90" s="265"/>
      <c r="K90" s="266"/>
      <c r="L90" s="267"/>
      <c r="M90" s="265"/>
      <c r="N90" s="266"/>
      <c r="O90" s="265"/>
      <c r="Q90" s="263"/>
      <c r="R90" s="263"/>
      <c r="S90" s="263"/>
      <c r="T90" s="263"/>
      <c r="U90" s="272"/>
      <c r="V90" s="272"/>
      <c r="W90" s="272"/>
      <c r="X90" s="272"/>
      <c r="Y90" s="272"/>
      <c r="Z90" s="270"/>
      <c r="AA90" s="270"/>
      <c r="AB90" s="270"/>
      <c r="AC90" s="272"/>
      <c r="AD90" s="272"/>
      <c r="AE90" s="272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3"/>
      <c r="EF90" s="263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3"/>
      <c r="EU90" s="263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3"/>
      <c r="FJ90" s="263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3"/>
      <c r="FY90" s="263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3"/>
      <c r="GN90" s="263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3"/>
      <c r="HC90" s="263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3"/>
      <c r="HR90" s="263"/>
      <c r="HS90" s="263"/>
      <c r="HT90" s="263"/>
      <c r="HU90" s="263"/>
      <c r="HV90" s="263"/>
      <c r="HW90" s="263"/>
      <c r="HX90" s="263"/>
      <c r="HY90" s="263"/>
      <c r="HZ90" s="263"/>
      <c r="IA90" s="263"/>
    </row>
    <row r="91" spans="1:235" s="268" customFormat="1" x14ac:dyDescent="0.2">
      <c r="A91" s="263"/>
      <c r="B91" s="264"/>
      <c r="C91" s="264"/>
      <c r="D91" s="264"/>
      <c r="E91" s="265"/>
      <c r="F91" s="265"/>
      <c r="G91" s="265"/>
      <c r="H91" s="266"/>
      <c r="I91" s="267"/>
      <c r="J91" s="265"/>
      <c r="K91" s="266"/>
      <c r="L91" s="267"/>
      <c r="M91" s="265"/>
      <c r="N91" s="266"/>
      <c r="O91" s="265"/>
      <c r="Q91" s="263"/>
      <c r="R91" s="263"/>
      <c r="S91" s="263"/>
      <c r="T91" s="263"/>
      <c r="U91" s="272"/>
      <c r="V91" s="272"/>
      <c r="W91" s="272"/>
      <c r="X91" s="272"/>
      <c r="Y91" s="272"/>
      <c r="Z91" s="270"/>
      <c r="AA91" s="270"/>
      <c r="AB91" s="270"/>
      <c r="AC91" s="272"/>
      <c r="AD91" s="272"/>
      <c r="AE91" s="272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3"/>
      <c r="EF91" s="263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3"/>
      <c r="EU91" s="263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3"/>
      <c r="FJ91" s="263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3"/>
      <c r="FY91" s="263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3"/>
      <c r="GN91" s="263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3"/>
      <c r="HC91" s="263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3"/>
      <c r="HR91" s="263"/>
      <c r="HS91" s="263"/>
      <c r="HT91" s="263"/>
      <c r="HU91" s="263"/>
      <c r="HV91" s="263"/>
      <c r="HW91" s="263"/>
      <c r="HX91" s="263"/>
      <c r="HY91" s="263"/>
      <c r="HZ91" s="263"/>
      <c r="IA91" s="263"/>
    </row>
    <row r="92" spans="1:235" s="268" customFormat="1" x14ac:dyDescent="0.2">
      <c r="A92" s="263"/>
      <c r="B92" s="264"/>
      <c r="C92" s="264"/>
      <c r="D92" s="264"/>
      <c r="E92" s="265"/>
      <c r="F92" s="265"/>
      <c r="G92" s="265"/>
      <c r="H92" s="266"/>
      <c r="I92" s="267"/>
      <c r="J92" s="265"/>
      <c r="K92" s="266"/>
      <c r="L92" s="267"/>
      <c r="M92" s="265"/>
      <c r="N92" s="266"/>
      <c r="O92" s="265"/>
      <c r="Q92" s="263"/>
      <c r="R92" s="263"/>
      <c r="S92" s="263"/>
      <c r="T92" s="263"/>
      <c r="U92" s="272"/>
      <c r="V92" s="272"/>
      <c r="W92" s="272"/>
      <c r="X92" s="272"/>
      <c r="Y92" s="272"/>
      <c r="Z92" s="270"/>
      <c r="AA92" s="270"/>
      <c r="AB92" s="270"/>
      <c r="AC92" s="272"/>
      <c r="AD92" s="272"/>
      <c r="AE92" s="272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3"/>
      <c r="EF92" s="263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3"/>
      <c r="EU92" s="263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3"/>
      <c r="FJ92" s="263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3"/>
      <c r="FY92" s="263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3"/>
      <c r="GN92" s="263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3"/>
      <c r="HC92" s="263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3"/>
      <c r="HR92" s="263"/>
      <c r="HS92" s="263"/>
      <c r="HT92" s="263"/>
      <c r="HU92" s="263"/>
      <c r="HV92" s="263"/>
      <c r="HW92" s="263"/>
      <c r="HX92" s="263"/>
      <c r="HY92" s="263"/>
      <c r="HZ92" s="263"/>
      <c r="IA92" s="263"/>
    </row>
    <row r="93" spans="1:235" s="268" customFormat="1" x14ac:dyDescent="0.2">
      <c r="A93" s="263"/>
      <c r="B93" s="264"/>
      <c r="C93" s="264"/>
      <c r="D93" s="264"/>
      <c r="E93" s="265"/>
      <c r="F93" s="265"/>
      <c r="G93" s="265"/>
      <c r="H93" s="266"/>
      <c r="I93" s="267"/>
      <c r="J93" s="265"/>
      <c r="K93" s="266"/>
      <c r="L93" s="267"/>
      <c r="M93" s="265"/>
      <c r="N93" s="266"/>
      <c r="O93" s="265"/>
      <c r="Q93" s="263"/>
      <c r="R93" s="263"/>
      <c r="S93" s="263"/>
      <c r="T93" s="263"/>
      <c r="U93" s="272"/>
      <c r="V93" s="272"/>
      <c r="W93" s="272"/>
      <c r="X93" s="272"/>
      <c r="Y93" s="272"/>
      <c r="Z93" s="270"/>
      <c r="AA93" s="270"/>
      <c r="AB93" s="270"/>
      <c r="AC93" s="272"/>
      <c r="AD93" s="272"/>
      <c r="AE93" s="272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3"/>
      <c r="EU93" s="263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3"/>
      <c r="FJ93" s="263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3"/>
      <c r="FY93" s="263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3"/>
      <c r="GN93" s="263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3"/>
      <c r="HC93" s="263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3"/>
      <c r="HR93" s="263"/>
      <c r="HS93" s="263"/>
      <c r="HT93" s="263"/>
      <c r="HU93" s="263"/>
      <c r="HV93" s="263"/>
      <c r="HW93" s="263"/>
      <c r="HX93" s="263"/>
      <c r="HY93" s="263"/>
      <c r="HZ93" s="263"/>
      <c r="IA93" s="263"/>
    </row>
    <row r="94" spans="1:235" s="268" customFormat="1" x14ac:dyDescent="0.2">
      <c r="A94" s="263"/>
      <c r="B94" s="264"/>
      <c r="C94" s="264"/>
      <c r="D94" s="264"/>
      <c r="E94" s="265"/>
      <c r="F94" s="265"/>
      <c r="G94" s="265"/>
      <c r="H94" s="266"/>
      <c r="I94" s="267"/>
      <c r="J94" s="265"/>
      <c r="K94" s="266"/>
      <c r="L94" s="267"/>
      <c r="M94" s="265"/>
      <c r="N94" s="266"/>
      <c r="O94" s="265"/>
      <c r="Q94" s="263"/>
      <c r="R94" s="263"/>
      <c r="S94" s="263"/>
      <c r="T94" s="263"/>
      <c r="U94" s="272"/>
      <c r="V94" s="272"/>
      <c r="W94" s="272"/>
      <c r="X94" s="272"/>
      <c r="Y94" s="272"/>
      <c r="Z94" s="270"/>
      <c r="AA94" s="270"/>
      <c r="AB94" s="270"/>
      <c r="AC94" s="272"/>
      <c r="AD94" s="272"/>
      <c r="AE94" s="272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3"/>
      <c r="DQ94" s="263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3"/>
      <c r="EF94" s="263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3"/>
      <c r="EU94" s="263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3"/>
      <c r="FJ94" s="263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3"/>
      <c r="FY94" s="263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3"/>
      <c r="GN94" s="263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3"/>
      <c r="HC94" s="263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3"/>
      <c r="HR94" s="263"/>
      <c r="HS94" s="263"/>
      <c r="HT94" s="263"/>
      <c r="HU94" s="263"/>
      <c r="HV94" s="263"/>
      <c r="HW94" s="263"/>
      <c r="HX94" s="263"/>
      <c r="HY94" s="263"/>
      <c r="HZ94" s="263"/>
      <c r="IA94" s="263"/>
    </row>
    <row r="95" spans="1:235" s="268" customFormat="1" x14ac:dyDescent="0.2">
      <c r="A95" s="263"/>
      <c r="B95" s="264"/>
      <c r="C95" s="264"/>
      <c r="D95" s="264"/>
      <c r="E95" s="265"/>
      <c r="F95" s="265"/>
      <c r="G95" s="265"/>
      <c r="H95" s="266"/>
      <c r="I95" s="267"/>
      <c r="J95" s="265"/>
      <c r="K95" s="266"/>
      <c r="L95" s="267"/>
      <c r="M95" s="265"/>
      <c r="N95" s="266"/>
      <c r="O95" s="265"/>
      <c r="Q95" s="263"/>
      <c r="R95" s="263"/>
      <c r="S95" s="263"/>
      <c r="T95" s="263"/>
      <c r="U95" s="272"/>
      <c r="V95" s="272"/>
      <c r="W95" s="272"/>
      <c r="X95" s="272"/>
      <c r="Y95" s="272"/>
      <c r="Z95" s="270"/>
      <c r="AA95" s="270"/>
      <c r="AB95" s="270"/>
      <c r="AC95" s="272"/>
      <c r="AD95" s="272"/>
      <c r="AE95" s="272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3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3"/>
      <c r="DQ95" s="263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3"/>
      <c r="EF95" s="263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3"/>
      <c r="EU95" s="263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3"/>
      <c r="FJ95" s="263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3"/>
      <c r="FY95" s="263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3"/>
      <c r="GN95" s="263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3"/>
      <c r="HC95" s="263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3"/>
      <c r="HR95" s="263"/>
      <c r="HS95" s="263"/>
      <c r="HT95" s="263"/>
      <c r="HU95" s="263"/>
      <c r="HV95" s="263"/>
      <c r="HW95" s="263"/>
      <c r="HX95" s="263"/>
      <c r="HY95" s="263"/>
      <c r="HZ95" s="263"/>
      <c r="IA95" s="263"/>
    </row>
    <row r="96" spans="1:235" s="268" customFormat="1" x14ac:dyDescent="0.2">
      <c r="A96" s="263"/>
      <c r="B96" s="264"/>
      <c r="C96" s="264"/>
      <c r="D96" s="264"/>
      <c r="E96" s="265"/>
      <c r="F96" s="265"/>
      <c r="G96" s="265"/>
      <c r="H96" s="266"/>
      <c r="I96" s="267"/>
      <c r="J96" s="265"/>
      <c r="K96" s="266"/>
      <c r="L96" s="267"/>
      <c r="M96" s="265"/>
      <c r="N96" s="266"/>
      <c r="O96" s="265"/>
      <c r="Q96" s="263"/>
      <c r="R96" s="263"/>
      <c r="S96" s="263"/>
      <c r="T96" s="263"/>
      <c r="U96" s="272"/>
      <c r="V96" s="272"/>
      <c r="W96" s="272"/>
      <c r="X96" s="272"/>
      <c r="Y96" s="272"/>
      <c r="Z96" s="270"/>
      <c r="AA96" s="270"/>
      <c r="AB96" s="270"/>
      <c r="AC96" s="272"/>
      <c r="AD96" s="272"/>
      <c r="AE96" s="272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3"/>
      <c r="EF96" s="263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3"/>
      <c r="EU96" s="263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3"/>
      <c r="FJ96" s="263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3"/>
      <c r="FY96" s="263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3"/>
      <c r="GN96" s="263"/>
      <c r="GO96" s="263"/>
      <c r="GP96" s="263"/>
      <c r="GQ96" s="263"/>
      <c r="GR96" s="263"/>
      <c r="GS96" s="263"/>
      <c r="GT96" s="263"/>
      <c r="GU96" s="263"/>
      <c r="GV96" s="263"/>
      <c r="GW96" s="263"/>
      <c r="GX96" s="263"/>
      <c r="GY96" s="263"/>
      <c r="GZ96" s="263"/>
      <c r="HA96" s="263"/>
      <c r="HB96" s="263"/>
      <c r="HC96" s="263"/>
      <c r="HD96" s="263"/>
      <c r="HE96" s="263"/>
      <c r="HF96" s="263"/>
      <c r="HG96" s="263"/>
      <c r="HH96" s="263"/>
      <c r="HI96" s="263"/>
      <c r="HJ96" s="263"/>
      <c r="HK96" s="263"/>
      <c r="HL96" s="263"/>
      <c r="HM96" s="263"/>
      <c r="HN96" s="263"/>
      <c r="HO96" s="263"/>
      <c r="HP96" s="263"/>
      <c r="HQ96" s="263"/>
      <c r="HR96" s="263"/>
      <c r="HS96" s="263"/>
      <c r="HT96" s="263"/>
      <c r="HU96" s="263"/>
      <c r="HV96" s="263"/>
      <c r="HW96" s="263"/>
      <c r="HX96" s="263"/>
      <c r="HY96" s="263"/>
      <c r="HZ96" s="263"/>
      <c r="IA96" s="263"/>
    </row>
    <row r="97" spans="1:235" s="268" customFormat="1" x14ac:dyDescent="0.2">
      <c r="A97" s="263"/>
      <c r="B97" s="264"/>
      <c r="C97" s="264"/>
      <c r="D97" s="264"/>
      <c r="E97" s="265"/>
      <c r="F97" s="265"/>
      <c r="G97" s="265"/>
      <c r="H97" s="266"/>
      <c r="I97" s="267"/>
      <c r="J97" s="265"/>
      <c r="K97" s="266"/>
      <c r="L97" s="267"/>
      <c r="M97" s="265"/>
      <c r="N97" s="266"/>
      <c r="O97" s="265"/>
      <c r="Q97" s="263"/>
      <c r="R97" s="263"/>
      <c r="S97" s="263"/>
      <c r="T97" s="263"/>
      <c r="U97" s="272"/>
      <c r="V97" s="272"/>
      <c r="W97" s="272"/>
      <c r="X97" s="272"/>
      <c r="Y97" s="272"/>
      <c r="Z97" s="270"/>
      <c r="AA97" s="270"/>
      <c r="AB97" s="270"/>
      <c r="AC97" s="272"/>
      <c r="AD97" s="272"/>
      <c r="AE97" s="272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3"/>
      <c r="EF97" s="263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3"/>
      <c r="EU97" s="263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3"/>
      <c r="FJ97" s="263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3"/>
      <c r="FY97" s="263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3"/>
      <c r="GN97" s="263"/>
      <c r="GO97" s="263"/>
      <c r="GP97" s="263"/>
      <c r="GQ97" s="263"/>
      <c r="GR97" s="263"/>
      <c r="GS97" s="263"/>
      <c r="GT97" s="263"/>
      <c r="GU97" s="263"/>
      <c r="GV97" s="263"/>
      <c r="GW97" s="263"/>
      <c r="GX97" s="263"/>
      <c r="GY97" s="263"/>
      <c r="GZ97" s="263"/>
      <c r="HA97" s="263"/>
      <c r="HB97" s="263"/>
      <c r="HC97" s="263"/>
      <c r="HD97" s="263"/>
      <c r="HE97" s="263"/>
      <c r="HF97" s="263"/>
      <c r="HG97" s="263"/>
      <c r="HH97" s="263"/>
      <c r="HI97" s="263"/>
      <c r="HJ97" s="263"/>
      <c r="HK97" s="263"/>
      <c r="HL97" s="263"/>
      <c r="HM97" s="263"/>
      <c r="HN97" s="263"/>
      <c r="HO97" s="263"/>
      <c r="HP97" s="263"/>
      <c r="HQ97" s="263"/>
      <c r="HR97" s="263"/>
      <c r="HS97" s="263"/>
      <c r="HT97" s="263"/>
      <c r="HU97" s="263"/>
      <c r="HV97" s="263"/>
      <c r="HW97" s="263"/>
      <c r="HX97" s="263"/>
      <c r="HY97" s="263"/>
      <c r="HZ97" s="263"/>
      <c r="IA97" s="263"/>
    </row>
    <row r="98" spans="1:235" s="268" customFormat="1" x14ac:dyDescent="0.2">
      <c r="A98" s="263"/>
      <c r="B98" s="264"/>
      <c r="C98" s="264"/>
      <c r="D98" s="264"/>
      <c r="E98" s="265"/>
      <c r="F98" s="265"/>
      <c r="G98" s="265"/>
      <c r="H98" s="266"/>
      <c r="I98" s="267"/>
      <c r="J98" s="265"/>
      <c r="K98" s="266"/>
      <c r="L98" s="267"/>
      <c r="M98" s="265"/>
      <c r="N98" s="266"/>
      <c r="O98" s="265"/>
      <c r="Q98" s="263"/>
      <c r="R98" s="263"/>
      <c r="S98" s="263"/>
      <c r="T98" s="263"/>
      <c r="U98" s="272"/>
      <c r="V98" s="272"/>
      <c r="W98" s="272"/>
      <c r="X98" s="272"/>
      <c r="Y98" s="272"/>
      <c r="Z98" s="270"/>
      <c r="AA98" s="270"/>
      <c r="AB98" s="270"/>
      <c r="AC98" s="272"/>
      <c r="AD98" s="272"/>
      <c r="AE98" s="272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3"/>
      <c r="DF98" s="263"/>
      <c r="DG98" s="263"/>
      <c r="DH98" s="263"/>
      <c r="DI98" s="263"/>
      <c r="DJ98" s="263"/>
      <c r="DK98" s="263"/>
      <c r="DL98" s="263"/>
      <c r="DM98" s="263"/>
      <c r="DN98" s="263"/>
      <c r="DO98" s="263"/>
      <c r="DP98" s="263"/>
      <c r="DQ98" s="263"/>
      <c r="DR98" s="263"/>
      <c r="DS98" s="263"/>
      <c r="DT98" s="263"/>
      <c r="DU98" s="263"/>
      <c r="DV98" s="263"/>
      <c r="DW98" s="263"/>
      <c r="DX98" s="263"/>
      <c r="DY98" s="263"/>
      <c r="DZ98" s="263"/>
      <c r="EA98" s="263"/>
      <c r="EB98" s="263"/>
      <c r="EC98" s="263"/>
      <c r="ED98" s="263"/>
      <c r="EE98" s="263"/>
      <c r="EF98" s="263"/>
      <c r="EG98" s="263"/>
      <c r="EH98" s="263"/>
      <c r="EI98" s="263"/>
      <c r="EJ98" s="263"/>
      <c r="EK98" s="263"/>
      <c r="EL98" s="263"/>
      <c r="EM98" s="263"/>
      <c r="EN98" s="263"/>
      <c r="EO98" s="263"/>
      <c r="EP98" s="263"/>
      <c r="EQ98" s="263"/>
      <c r="ER98" s="263"/>
      <c r="ES98" s="263"/>
      <c r="ET98" s="263"/>
      <c r="EU98" s="263"/>
      <c r="EV98" s="263"/>
      <c r="EW98" s="263"/>
      <c r="EX98" s="263"/>
      <c r="EY98" s="263"/>
      <c r="EZ98" s="263"/>
      <c r="FA98" s="263"/>
      <c r="FB98" s="263"/>
      <c r="FC98" s="263"/>
      <c r="FD98" s="263"/>
      <c r="FE98" s="263"/>
      <c r="FF98" s="263"/>
      <c r="FG98" s="263"/>
      <c r="FH98" s="263"/>
      <c r="FI98" s="263"/>
      <c r="FJ98" s="263"/>
      <c r="FK98" s="263"/>
      <c r="FL98" s="263"/>
      <c r="FM98" s="263"/>
      <c r="FN98" s="263"/>
      <c r="FO98" s="263"/>
      <c r="FP98" s="263"/>
      <c r="FQ98" s="263"/>
      <c r="FR98" s="263"/>
      <c r="FS98" s="263"/>
      <c r="FT98" s="263"/>
      <c r="FU98" s="263"/>
      <c r="FV98" s="263"/>
      <c r="FW98" s="263"/>
      <c r="FX98" s="263"/>
      <c r="FY98" s="263"/>
      <c r="FZ98" s="263"/>
      <c r="GA98" s="263"/>
      <c r="GB98" s="263"/>
      <c r="GC98" s="263"/>
      <c r="GD98" s="263"/>
      <c r="GE98" s="263"/>
      <c r="GF98" s="263"/>
      <c r="GG98" s="263"/>
      <c r="GH98" s="263"/>
      <c r="GI98" s="263"/>
      <c r="GJ98" s="263"/>
      <c r="GK98" s="263"/>
      <c r="GL98" s="263"/>
      <c r="GM98" s="263"/>
      <c r="GN98" s="263"/>
      <c r="GO98" s="263"/>
      <c r="GP98" s="263"/>
      <c r="GQ98" s="263"/>
      <c r="GR98" s="263"/>
      <c r="GS98" s="263"/>
      <c r="GT98" s="263"/>
      <c r="GU98" s="263"/>
      <c r="GV98" s="263"/>
      <c r="GW98" s="263"/>
      <c r="GX98" s="263"/>
      <c r="GY98" s="263"/>
      <c r="GZ98" s="263"/>
      <c r="HA98" s="263"/>
      <c r="HB98" s="263"/>
      <c r="HC98" s="263"/>
      <c r="HD98" s="263"/>
      <c r="HE98" s="263"/>
      <c r="HF98" s="263"/>
      <c r="HG98" s="263"/>
      <c r="HH98" s="263"/>
      <c r="HI98" s="263"/>
      <c r="HJ98" s="263"/>
      <c r="HK98" s="263"/>
      <c r="HL98" s="263"/>
      <c r="HM98" s="263"/>
      <c r="HN98" s="263"/>
      <c r="HO98" s="263"/>
      <c r="HP98" s="263"/>
      <c r="HQ98" s="263"/>
      <c r="HR98" s="263"/>
      <c r="HS98" s="263"/>
      <c r="HT98" s="263"/>
      <c r="HU98" s="263"/>
      <c r="HV98" s="263"/>
      <c r="HW98" s="263"/>
      <c r="HX98" s="263"/>
      <c r="HY98" s="263"/>
      <c r="HZ98" s="263"/>
      <c r="IA98" s="263"/>
    </row>
    <row r="99" spans="1:235" s="268" customFormat="1" x14ac:dyDescent="0.2">
      <c r="A99" s="263"/>
      <c r="B99" s="264"/>
      <c r="C99" s="264"/>
      <c r="D99" s="264"/>
      <c r="E99" s="263"/>
      <c r="F99" s="263"/>
      <c r="G99" s="263"/>
      <c r="H99" s="272"/>
      <c r="I99" s="297"/>
      <c r="J99" s="263"/>
      <c r="K99" s="272"/>
      <c r="L99" s="297"/>
      <c r="M99" s="263"/>
      <c r="N99" s="272"/>
      <c r="O99" s="263"/>
      <c r="Q99" s="263"/>
      <c r="R99" s="263"/>
      <c r="S99" s="263"/>
      <c r="T99" s="263"/>
      <c r="U99" s="272"/>
      <c r="V99" s="272"/>
      <c r="W99" s="272"/>
      <c r="X99" s="272"/>
      <c r="Y99" s="272"/>
      <c r="Z99" s="270"/>
      <c r="AA99" s="270"/>
      <c r="AB99" s="270"/>
      <c r="AC99" s="272"/>
      <c r="AD99" s="272"/>
      <c r="AE99" s="272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263"/>
      <c r="DV99" s="263"/>
      <c r="DW99" s="263"/>
      <c r="DX99" s="263"/>
      <c r="DY99" s="263"/>
      <c r="DZ99" s="263"/>
      <c r="EA99" s="263"/>
      <c r="EB99" s="263"/>
      <c r="EC99" s="263"/>
      <c r="ED99" s="263"/>
      <c r="EE99" s="263"/>
      <c r="EF99" s="263"/>
      <c r="EG99" s="263"/>
      <c r="EH99" s="263"/>
      <c r="EI99" s="263"/>
      <c r="EJ99" s="263"/>
      <c r="EK99" s="263"/>
      <c r="EL99" s="263"/>
      <c r="EM99" s="263"/>
      <c r="EN99" s="263"/>
      <c r="EO99" s="263"/>
      <c r="EP99" s="263"/>
      <c r="EQ99" s="263"/>
      <c r="ER99" s="263"/>
      <c r="ES99" s="263"/>
      <c r="ET99" s="263"/>
      <c r="EU99" s="263"/>
      <c r="EV99" s="263"/>
      <c r="EW99" s="263"/>
      <c r="EX99" s="263"/>
      <c r="EY99" s="263"/>
      <c r="EZ99" s="263"/>
      <c r="FA99" s="263"/>
      <c r="FB99" s="263"/>
      <c r="FC99" s="263"/>
      <c r="FD99" s="263"/>
      <c r="FE99" s="263"/>
      <c r="FF99" s="263"/>
      <c r="FG99" s="263"/>
      <c r="FH99" s="263"/>
      <c r="FI99" s="263"/>
      <c r="FJ99" s="263"/>
      <c r="FK99" s="263"/>
      <c r="FL99" s="263"/>
      <c r="FM99" s="263"/>
      <c r="FN99" s="263"/>
      <c r="FO99" s="263"/>
      <c r="FP99" s="263"/>
      <c r="FQ99" s="263"/>
      <c r="FR99" s="263"/>
      <c r="FS99" s="263"/>
      <c r="FT99" s="263"/>
      <c r="FU99" s="263"/>
      <c r="FV99" s="263"/>
      <c r="FW99" s="263"/>
      <c r="FX99" s="263"/>
      <c r="FY99" s="263"/>
      <c r="FZ99" s="263"/>
      <c r="GA99" s="263"/>
      <c r="GB99" s="263"/>
      <c r="GC99" s="263"/>
      <c r="GD99" s="263"/>
      <c r="GE99" s="263"/>
      <c r="GF99" s="263"/>
      <c r="GG99" s="263"/>
      <c r="GH99" s="263"/>
      <c r="GI99" s="263"/>
      <c r="GJ99" s="263"/>
      <c r="GK99" s="263"/>
      <c r="GL99" s="263"/>
      <c r="GM99" s="263"/>
      <c r="GN99" s="263"/>
      <c r="GO99" s="263"/>
      <c r="GP99" s="263"/>
      <c r="GQ99" s="263"/>
      <c r="GR99" s="263"/>
      <c r="GS99" s="263"/>
      <c r="GT99" s="263"/>
      <c r="GU99" s="263"/>
      <c r="GV99" s="263"/>
      <c r="GW99" s="263"/>
      <c r="GX99" s="263"/>
      <c r="GY99" s="263"/>
      <c r="GZ99" s="263"/>
      <c r="HA99" s="263"/>
      <c r="HB99" s="263"/>
      <c r="HC99" s="263"/>
      <c r="HD99" s="263"/>
      <c r="HE99" s="263"/>
      <c r="HF99" s="263"/>
      <c r="HG99" s="263"/>
      <c r="HH99" s="263"/>
      <c r="HI99" s="263"/>
      <c r="HJ99" s="263"/>
      <c r="HK99" s="263"/>
      <c r="HL99" s="263"/>
      <c r="HM99" s="263"/>
      <c r="HN99" s="263"/>
      <c r="HO99" s="263"/>
      <c r="HP99" s="263"/>
      <c r="HQ99" s="263"/>
      <c r="HR99" s="263"/>
      <c r="HS99" s="263"/>
      <c r="HT99" s="263"/>
      <c r="HU99" s="263"/>
      <c r="HV99" s="263"/>
      <c r="HW99" s="263"/>
      <c r="HX99" s="263"/>
      <c r="HY99" s="263"/>
      <c r="HZ99" s="263"/>
      <c r="IA99" s="263"/>
    </row>
    <row r="100" spans="1:235" s="268" customFormat="1" x14ac:dyDescent="0.2">
      <c r="A100" s="263"/>
      <c r="B100" s="264"/>
      <c r="C100" s="264"/>
      <c r="D100" s="264"/>
      <c r="E100" s="263"/>
      <c r="F100" s="263"/>
      <c r="G100" s="263"/>
      <c r="H100" s="272"/>
      <c r="I100" s="297"/>
      <c r="J100" s="263"/>
      <c r="K100" s="272"/>
      <c r="L100" s="297"/>
      <c r="M100" s="263"/>
      <c r="N100" s="272"/>
      <c r="O100" s="263"/>
      <c r="Q100" s="263"/>
      <c r="R100" s="263"/>
      <c r="S100" s="263"/>
      <c r="T100" s="263"/>
      <c r="U100" s="272"/>
      <c r="V100" s="272"/>
      <c r="W100" s="272"/>
      <c r="X100" s="272"/>
      <c r="Y100" s="272"/>
      <c r="Z100" s="270"/>
      <c r="AA100" s="270"/>
      <c r="AB100" s="270"/>
      <c r="AC100" s="272"/>
      <c r="AD100" s="272"/>
      <c r="AE100" s="272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Q100" s="263"/>
      <c r="ER100" s="263"/>
      <c r="ES100" s="263"/>
      <c r="ET100" s="263"/>
      <c r="EU100" s="263"/>
      <c r="EV100" s="263"/>
      <c r="EW100" s="263"/>
      <c r="EX100" s="263"/>
      <c r="EY100" s="263"/>
      <c r="EZ100" s="263"/>
      <c r="FA100" s="263"/>
      <c r="FB100" s="263"/>
      <c r="FC100" s="263"/>
      <c r="FD100" s="263"/>
      <c r="FE100" s="263"/>
      <c r="FF100" s="263"/>
      <c r="FG100" s="263"/>
      <c r="FH100" s="263"/>
      <c r="FI100" s="263"/>
      <c r="FJ100" s="263"/>
      <c r="FK100" s="263"/>
      <c r="FL100" s="263"/>
      <c r="FM100" s="263"/>
      <c r="FN100" s="263"/>
      <c r="FO100" s="263"/>
      <c r="FP100" s="263"/>
      <c r="FQ100" s="263"/>
      <c r="FR100" s="263"/>
      <c r="FS100" s="263"/>
      <c r="FT100" s="263"/>
      <c r="FU100" s="263"/>
      <c r="FV100" s="263"/>
      <c r="FW100" s="263"/>
      <c r="FX100" s="263"/>
      <c r="FY100" s="263"/>
      <c r="FZ100" s="263"/>
      <c r="GA100" s="263"/>
      <c r="GB100" s="263"/>
      <c r="GC100" s="263"/>
      <c r="GD100" s="263"/>
      <c r="GE100" s="263"/>
      <c r="GF100" s="263"/>
      <c r="GG100" s="263"/>
      <c r="GH100" s="263"/>
      <c r="GI100" s="263"/>
      <c r="GJ100" s="263"/>
      <c r="GK100" s="263"/>
      <c r="GL100" s="263"/>
      <c r="GM100" s="263"/>
      <c r="GN100" s="263"/>
      <c r="GO100" s="263"/>
      <c r="GP100" s="263"/>
      <c r="GQ100" s="263"/>
      <c r="GR100" s="263"/>
      <c r="GS100" s="263"/>
      <c r="GT100" s="263"/>
      <c r="GU100" s="263"/>
      <c r="GV100" s="263"/>
      <c r="GW100" s="263"/>
      <c r="GX100" s="263"/>
      <c r="GY100" s="263"/>
      <c r="GZ100" s="263"/>
      <c r="HA100" s="263"/>
      <c r="HB100" s="263"/>
      <c r="HC100" s="263"/>
      <c r="HD100" s="263"/>
      <c r="HE100" s="263"/>
      <c r="HF100" s="263"/>
      <c r="HG100" s="263"/>
      <c r="HH100" s="263"/>
      <c r="HI100" s="263"/>
      <c r="HJ100" s="263"/>
      <c r="HK100" s="263"/>
      <c r="HL100" s="263"/>
      <c r="HM100" s="263"/>
      <c r="HN100" s="263"/>
      <c r="HO100" s="263"/>
      <c r="HP100" s="263"/>
      <c r="HQ100" s="263"/>
      <c r="HR100" s="263"/>
      <c r="HS100" s="263"/>
      <c r="HT100" s="263"/>
      <c r="HU100" s="263"/>
      <c r="HV100" s="263"/>
      <c r="HW100" s="263"/>
      <c r="HX100" s="263"/>
      <c r="HY100" s="263"/>
      <c r="HZ100" s="263"/>
      <c r="IA100" s="263"/>
    </row>
    <row r="101" spans="1:235" x14ac:dyDescent="0.2">
      <c r="C101" s="264"/>
      <c r="D101" s="264"/>
    </row>
    <row r="102" spans="1:235" x14ac:dyDescent="0.2">
      <c r="C102" s="264"/>
      <c r="D102" s="264"/>
    </row>
    <row r="103" spans="1:235" x14ac:dyDescent="0.2">
      <c r="C103" s="264"/>
      <c r="D103" s="264"/>
    </row>
    <row r="104" spans="1:235" x14ac:dyDescent="0.2">
      <c r="C104" s="264"/>
      <c r="D104" s="264"/>
    </row>
    <row r="105" spans="1:235" x14ac:dyDescent="0.2">
      <c r="C105" s="264"/>
      <c r="D105" s="264"/>
    </row>
  </sheetData>
  <printOptions horizontalCentered="1"/>
  <pageMargins left="0.19685039370078741" right="0.19685039370078741" top="0.74803149606299213" bottom="0.59055118110236227" header="0.23622047244094491" footer="0.15748031496062992"/>
  <pageSetup paperSize="9" scale="82" fitToHeight="0" orientation="landscape" horizontalDpi="300" verticalDpi="300" r:id="rId1"/>
  <headerFooter alignWithMargins="0">
    <oddFooter>&amp;L&amp;F&amp;R&amp;G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"/>
  <sheetViews>
    <sheetView tabSelected="1" workbookViewId="0">
      <selection activeCell="A2" sqref="A2"/>
    </sheetView>
  </sheetViews>
  <sheetFormatPr defaultColWidth="9.125" defaultRowHeight="14.25" x14ac:dyDescent="0.2"/>
  <cols>
    <col min="1" max="1" width="11.125" style="299" bestFit="1" customWidth="1"/>
    <col min="2" max="2" width="26.625" style="299" bestFit="1" customWidth="1"/>
    <col min="3" max="3" width="12.875" style="299" bestFit="1" customWidth="1"/>
    <col min="4" max="4" width="19.75" style="299" bestFit="1" customWidth="1"/>
    <col min="5" max="5" width="13.75" style="299" bestFit="1" customWidth="1"/>
    <col min="6" max="6" width="38.75" style="299" customWidth="1"/>
    <col min="7" max="7" width="9.75" style="299" bestFit="1" customWidth="1"/>
    <col min="8" max="8" width="2.75" style="299" bestFit="1" customWidth="1"/>
    <col min="9" max="9" width="13.75" style="299" bestFit="1" customWidth="1"/>
    <col min="10" max="10" width="38.25" style="299" customWidth="1"/>
    <col min="11" max="11" width="9.75" style="299" bestFit="1" customWidth="1"/>
    <col min="12" max="12" width="2.75" style="299" bestFit="1" customWidth="1"/>
    <col min="13" max="16384" width="9.125" style="299"/>
  </cols>
  <sheetData>
    <row r="1" spans="1:9" s="314" customFormat="1" ht="15" x14ac:dyDescent="0.25">
      <c r="A1" s="311" t="s">
        <v>444</v>
      </c>
      <c r="B1" s="312"/>
      <c r="C1" s="312"/>
      <c r="D1" s="313"/>
      <c r="E1" s="313"/>
      <c r="F1" s="313"/>
      <c r="G1" s="313"/>
      <c r="I1" s="313"/>
    </row>
  </sheetData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31"/>
  <sheetViews>
    <sheetView workbookViewId="0">
      <selection activeCell="C1" sqref="C1:C1048576"/>
    </sheetView>
  </sheetViews>
  <sheetFormatPr defaultColWidth="9.125" defaultRowHeight="12.75" x14ac:dyDescent="0.2"/>
  <cols>
    <col min="1" max="1" width="23.375" style="340" bestFit="1" customWidth="1"/>
    <col min="2" max="2" width="10.75" style="340" bestFit="1" customWidth="1"/>
    <col min="3" max="16384" width="9.125" style="340"/>
  </cols>
  <sheetData>
    <row r="1" spans="1:2" ht="15.75" x14ac:dyDescent="0.25">
      <c r="A1" s="345" t="s">
        <v>0</v>
      </c>
    </row>
    <row r="3" spans="1:2" x14ac:dyDescent="0.2">
      <c r="B3" s="341" t="s">
        <v>239</v>
      </c>
    </row>
    <row r="4" spans="1:2" x14ac:dyDescent="0.2">
      <c r="A4" s="340">
        <v>1</v>
      </c>
      <c r="B4" s="342"/>
    </row>
    <row r="5" spans="1:2" x14ac:dyDescent="0.2">
      <c r="A5" s="340">
        <v>2</v>
      </c>
      <c r="B5" s="342"/>
    </row>
    <row r="6" spans="1:2" x14ac:dyDescent="0.2">
      <c r="A6" s="340">
        <v>3</v>
      </c>
      <c r="B6" s="342"/>
    </row>
    <row r="7" spans="1:2" x14ac:dyDescent="0.2">
      <c r="A7" s="340">
        <v>4</v>
      </c>
      <c r="B7" s="342"/>
    </row>
    <row r="8" spans="1:2" x14ac:dyDescent="0.2">
      <c r="A8" s="340">
        <v>5</v>
      </c>
      <c r="B8" s="342"/>
    </row>
    <row r="9" spans="1:2" x14ac:dyDescent="0.2">
      <c r="A9" s="340">
        <v>6</v>
      </c>
      <c r="B9" s="342"/>
    </row>
    <row r="10" spans="1:2" x14ac:dyDescent="0.2">
      <c r="A10" s="340">
        <v>7</v>
      </c>
      <c r="B10" s="342"/>
    </row>
    <row r="11" spans="1:2" x14ac:dyDescent="0.2">
      <c r="A11" s="340">
        <v>8</v>
      </c>
      <c r="B11" s="342"/>
    </row>
    <row r="12" spans="1:2" x14ac:dyDescent="0.2">
      <c r="A12" s="340">
        <v>9</v>
      </c>
      <c r="B12" s="342"/>
    </row>
    <row r="13" spans="1:2" x14ac:dyDescent="0.2">
      <c r="A13" s="340">
        <v>10</v>
      </c>
      <c r="B13" s="342"/>
    </row>
    <row r="17" spans="1:2" s="343" customFormat="1" x14ac:dyDescent="0.2"/>
    <row r="18" spans="1:2" s="343" customFormat="1" x14ac:dyDescent="0.2"/>
    <row r="19" spans="1:2" s="343" customFormat="1" x14ac:dyDescent="0.2"/>
    <row r="20" spans="1:2" s="343" customFormat="1" x14ac:dyDescent="0.2"/>
    <row r="21" spans="1:2" s="343" customFormat="1" x14ac:dyDescent="0.2"/>
    <row r="22" spans="1:2" s="343" customFormat="1" x14ac:dyDescent="0.2"/>
    <row r="23" spans="1:2" s="343" customFormat="1" x14ac:dyDescent="0.2"/>
    <row r="24" spans="1:2" s="343" customFormat="1" x14ac:dyDescent="0.2"/>
    <row r="25" spans="1:2" s="343" customFormat="1" x14ac:dyDescent="0.2"/>
    <row r="26" spans="1:2" s="343" customFormat="1" ht="15" x14ac:dyDescent="0.25">
      <c r="A26" s="344"/>
      <c r="B26" s="344"/>
    </row>
    <row r="27" spans="1:2" s="343" customFormat="1" ht="15" x14ac:dyDescent="0.25">
      <c r="A27" s="344"/>
      <c r="B27" s="344"/>
    </row>
    <row r="28" spans="1:2" s="343" customFormat="1" ht="15" x14ac:dyDescent="0.25">
      <c r="A28" s="344"/>
      <c r="B28" s="344"/>
    </row>
    <row r="29" spans="1:2" s="343" customFormat="1" ht="15" x14ac:dyDescent="0.25">
      <c r="A29" s="344"/>
      <c r="B29" s="344"/>
    </row>
    <row r="30" spans="1:2" s="343" customFormat="1" x14ac:dyDescent="0.2"/>
    <row r="31" spans="1:2" s="343" customFormat="1" x14ac:dyDescent="0.2"/>
  </sheetData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27"/>
  <sheetViews>
    <sheetView workbookViewId="0">
      <selection activeCell="C1" sqref="C1:C1048576"/>
    </sheetView>
  </sheetViews>
  <sheetFormatPr defaultColWidth="9.125" defaultRowHeight="15" x14ac:dyDescent="0.25"/>
  <cols>
    <col min="1" max="1" width="45.625" style="347" bestFit="1" customWidth="1"/>
    <col min="2" max="2" width="6.375" style="347" bestFit="1" customWidth="1"/>
    <col min="3" max="16384" width="9.125" style="347"/>
  </cols>
  <sheetData>
    <row r="1" spans="1:2" ht="15.75" x14ac:dyDescent="0.25">
      <c r="A1" s="339" t="s">
        <v>7</v>
      </c>
      <c r="B1" s="346"/>
    </row>
    <row r="2" spans="1:2" x14ac:dyDescent="0.25">
      <c r="A2" s="346"/>
      <c r="B2" s="348" t="s">
        <v>8</v>
      </c>
    </row>
    <row r="3" spans="1:2" ht="15.75" x14ac:dyDescent="0.25">
      <c r="A3" s="301" t="s">
        <v>404</v>
      </c>
      <c r="B3" s="349"/>
    </row>
    <row r="4" spans="1:2" ht="15.75" x14ac:dyDescent="0.25">
      <c r="A4" s="301" t="s">
        <v>11</v>
      </c>
      <c r="B4" s="349"/>
    </row>
    <row r="5" spans="1:2" ht="15.75" x14ac:dyDescent="0.25">
      <c r="A5" s="301" t="s">
        <v>402</v>
      </c>
      <c r="B5" s="349"/>
    </row>
    <row r="6" spans="1:2" ht="15.75" x14ac:dyDescent="0.25">
      <c r="A6" s="301" t="s">
        <v>12</v>
      </c>
      <c r="B6" s="349"/>
    </row>
    <row r="7" spans="1:2" ht="15.75" x14ac:dyDescent="0.25">
      <c r="A7" s="302" t="s">
        <v>405</v>
      </c>
      <c r="B7" s="349"/>
    </row>
    <row r="8" spans="1:2" ht="15.75" x14ac:dyDescent="0.25">
      <c r="A8" s="301" t="s">
        <v>13</v>
      </c>
      <c r="B8" s="349"/>
    </row>
    <row r="9" spans="1:2" ht="15.75" x14ac:dyDescent="0.25">
      <c r="A9" s="301" t="s">
        <v>14</v>
      </c>
      <c r="B9" s="349"/>
    </row>
    <row r="10" spans="1:2" ht="15.75" x14ac:dyDescent="0.25">
      <c r="A10" s="301" t="s">
        <v>15</v>
      </c>
      <c r="B10" s="349"/>
    </row>
    <row r="11" spans="1:2" ht="15.75" x14ac:dyDescent="0.25">
      <c r="A11" s="302" t="s">
        <v>403</v>
      </c>
      <c r="B11" s="349"/>
    </row>
    <row r="12" spans="1:2" ht="15.75" x14ac:dyDescent="0.25">
      <c r="A12" s="302" t="s">
        <v>16</v>
      </c>
      <c r="B12" s="349"/>
    </row>
    <row r="13" spans="1:2" x14ac:dyDescent="0.25">
      <c r="A13" s="346"/>
      <c r="B13" s="350"/>
    </row>
    <row r="14" spans="1:2" x14ac:dyDescent="0.25">
      <c r="A14" s="346"/>
      <c r="B14" s="346"/>
    </row>
    <row r="15" spans="1:2" x14ac:dyDescent="0.25">
      <c r="A15" s="346" t="s">
        <v>10</v>
      </c>
      <c r="B15" s="346"/>
    </row>
    <row r="18" spans="1:1" ht="15.75" x14ac:dyDescent="0.25">
      <c r="A18" s="301"/>
    </row>
    <row r="19" spans="1:1" ht="15.75" x14ac:dyDescent="0.25">
      <c r="A19" s="301"/>
    </row>
    <row r="20" spans="1:1" ht="15.75" x14ac:dyDescent="0.25">
      <c r="A20" s="301"/>
    </row>
    <row r="21" spans="1:1" ht="15.75" x14ac:dyDescent="0.25">
      <c r="A21" s="301"/>
    </row>
    <row r="22" spans="1:1" ht="15.75" x14ac:dyDescent="0.25">
      <c r="A22" s="302"/>
    </row>
    <row r="23" spans="1:1" ht="15.75" x14ac:dyDescent="0.25">
      <c r="A23" s="301"/>
    </row>
    <row r="24" spans="1:1" ht="15.75" x14ac:dyDescent="0.25">
      <c r="A24" s="301"/>
    </row>
    <row r="25" spans="1:1" ht="15.75" x14ac:dyDescent="0.25">
      <c r="A25" s="301"/>
    </row>
    <row r="26" spans="1:1" ht="15.75" x14ac:dyDescent="0.25">
      <c r="A26" s="302"/>
    </row>
    <row r="27" spans="1:1" ht="15.75" x14ac:dyDescent="0.25">
      <c r="A27" s="30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60"/>
  <sheetViews>
    <sheetView workbookViewId="0">
      <selection activeCell="C1" sqref="C1:C1048576"/>
    </sheetView>
  </sheetViews>
  <sheetFormatPr defaultColWidth="9.125" defaultRowHeight="12.75" x14ac:dyDescent="0.2"/>
  <cols>
    <col min="1" max="1" width="44.125" style="5" customWidth="1"/>
    <col min="2" max="2" width="13.375" style="5" bestFit="1" customWidth="1"/>
    <col min="3" max="4" width="9.125" style="5"/>
    <col min="5" max="16384" width="9.125" style="4"/>
  </cols>
  <sheetData>
    <row r="1" spans="1:4" ht="15.75" x14ac:dyDescent="0.25">
      <c r="A1" s="338" t="s">
        <v>17</v>
      </c>
    </row>
    <row r="2" spans="1:4" x14ac:dyDescent="0.2">
      <c r="A2" s="6"/>
      <c r="B2" s="6"/>
    </row>
    <row r="3" spans="1:4" x14ac:dyDescent="0.2">
      <c r="A3" s="6"/>
      <c r="B3" s="6"/>
    </row>
    <row r="4" spans="1:4" x14ac:dyDescent="0.2">
      <c r="A4" s="7" t="s">
        <v>18</v>
      </c>
      <c r="B4" s="8"/>
    </row>
    <row r="5" spans="1:4" x14ac:dyDescent="0.2">
      <c r="A5" s="9"/>
      <c r="B5" s="8"/>
    </row>
    <row r="6" spans="1:4" x14ac:dyDescent="0.2">
      <c r="A6" s="10" t="s">
        <v>19</v>
      </c>
      <c r="B6" s="8">
        <v>99085217.391304359</v>
      </c>
      <c r="D6" s="23"/>
    </row>
    <row r="7" spans="1:4" x14ac:dyDescent="0.2">
      <c r="A7" s="10" t="s">
        <v>20</v>
      </c>
      <c r="B7" s="8">
        <v>6330434.7826086963</v>
      </c>
      <c r="D7" s="23"/>
    </row>
    <row r="8" spans="1:4" x14ac:dyDescent="0.2">
      <c r="A8" s="11" t="s">
        <v>21</v>
      </c>
      <c r="B8" s="12">
        <f>SUM(B6:B7)</f>
        <v>105415652.17391306</v>
      </c>
    </row>
    <row r="9" spans="1:4" x14ac:dyDescent="0.2">
      <c r="A9" s="13" t="s">
        <v>22</v>
      </c>
      <c r="B9" s="8"/>
    </row>
    <row r="10" spans="1:4" x14ac:dyDescent="0.2">
      <c r="A10" s="13"/>
      <c r="B10" s="8"/>
    </row>
    <row r="11" spans="1:4" x14ac:dyDescent="0.2">
      <c r="A11" s="10" t="s">
        <v>23</v>
      </c>
      <c r="B11" s="8">
        <v>51208695.652173914</v>
      </c>
      <c r="D11" s="23"/>
    </row>
    <row r="12" spans="1:4" x14ac:dyDescent="0.2">
      <c r="A12" s="10" t="s">
        <v>24</v>
      </c>
      <c r="B12" s="8">
        <v>20686956.521739133</v>
      </c>
      <c r="D12" s="23"/>
    </row>
    <row r="13" spans="1:4" x14ac:dyDescent="0.2">
      <c r="A13" s="10" t="s">
        <v>25</v>
      </c>
      <c r="B13" s="8">
        <v>18652173.91304348</v>
      </c>
      <c r="D13" s="23"/>
    </row>
    <row r="14" spans="1:4" x14ac:dyDescent="0.2">
      <c r="A14" s="10" t="s">
        <v>1</v>
      </c>
      <c r="B14" s="8">
        <v>1153043.4782608696</v>
      </c>
      <c r="D14" s="23"/>
    </row>
    <row r="15" spans="1:4" x14ac:dyDescent="0.2">
      <c r="A15" s="11" t="s">
        <v>26</v>
      </c>
      <c r="B15" s="12">
        <f>SUM(B11:B14)</f>
        <v>91700869.565217406</v>
      </c>
    </row>
    <row r="16" spans="1:4" x14ac:dyDescent="0.2">
      <c r="A16" s="14"/>
      <c r="B16" s="8"/>
    </row>
    <row r="17" spans="1:4" x14ac:dyDescent="0.2">
      <c r="A17" s="15" t="s">
        <v>27</v>
      </c>
      <c r="B17" s="16">
        <f>+B8-B15</f>
        <v>13714782.608695656</v>
      </c>
    </row>
    <row r="18" spans="1:4" x14ac:dyDescent="0.2">
      <c r="A18" s="13"/>
      <c r="B18" s="8"/>
    </row>
    <row r="19" spans="1:4" x14ac:dyDescent="0.2">
      <c r="A19" s="13" t="s">
        <v>28</v>
      </c>
      <c r="B19" s="8"/>
    </row>
    <row r="20" spans="1:4" x14ac:dyDescent="0.2">
      <c r="A20" s="10" t="s">
        <v>29</v>
      </c>
      <c r="B20" s="8">
        <v>4000000</v>
      </c>
      <c r="D20" s="23"/>
    </row>
    <row r="21" spans="1:4" x14ac:dyDescent="0.2">
      <c r="A21" s="10" t="s">
        <v>30</v>
      </c>
      <c r="B21" s="8">
        <v>500000</v>
      </c>
      <c r="D21" s="23"/>
    </row>
    <row r="22" spans="1:4" x14ac:dyDescent="0.2">
      <c r="A22" s="10" t="s">
        <v>31</v>
      </c>
      <c r="B22" s="8">
        <v>-6443478.2608695654</v>
      </c>
      <c r="D22" s="23"/>
    </row>
    <row r="23" spans="1:4" x14ac:dyDescent="0.2">
      <c r="A23" s="10" t="s">
        <v>32</v>
      </c>
      <c r="B23" s="8">
        <v>1356521.7391304348</v>
      </c>
      <c r="D23" s="23"/>
    </row>
    <row r="24" spans="1:4" x14ac:dyDescent="0.2">
      <c r="A24" s="11" t="s">
        <v>33</v>
      </c>
      <c r="B24" s="12">
        <f>SUM(B20:B23)</f>
        <v>-586956.52173913061</v>
      </c>
    </row>
    <row r="25" spans="1:4" x14ac:dyDescent="0.2">
      <c r="A25" s="11"/>
      <c r="B25" s="8"/>
    </row>
    <row r="26" spans="1:4" x14ac:dyDescent="0.2">
      <c r="A26" s="14"/>
      <c r="B26" s="8"/>
    </row>
    <row r="27" spans="1:4" x14ac:dyDescent="0.2">
      <c r="A27" s="15" t="s">
        <v>34</v>
      </c>
      <c r="B27" s="16">
        <f>+B17+B24</f>
        <v>13127826.086956525</v>
      </c>
    </row>
    <row r="31" spans="1:4" x14ac:dyDescent="0.2">
      <c r="A31" s="17" t="s">
        <v>35</v>
      </c>
    </row>
    <row r="32" spans="1:4" s="20" customFormat="1" x14ac:dyDescent="0.2">
      <c r="A32" s="18" t="s">
        <v>36</v>
      </c>
      <c r="B32" s="19"/>
      <c r="C32" s="21"/>
      <c r="D32" s="21"/>
    </row>
    <row r="33" spans="1:11" s="20" customFormat="1" x14ac:dyDescent="0.2"/>
    <row r="34" spans="1:11" s="20" customFormat="1" x14ac:dyDescent="0.2"/>
    <row r="35" spans="1:11" s="21" customFormat="1" x14ac:dyDescent="0.2">
      <c r="A35" s="22"/>
      <c r="D35" s="22"/>
      <c r="E35" s="22"/>
      <c r="F35" s="22"/>
      <c r="H35" s="22"/>
      <c r="I35" s="22"/>
      <c r="J35" s="22"/>
      <c r="K35" s="22"/>
    </row>
    <row r="36" spans="1:11" s="20" customFormat="1" x14ac:dyDescent="0.2"/>
    <row r="37" spans="1:11" s="20" customFormat="1" x14ac:dyDescent="0.2"/>
    <row r="38" spans="1:11" s="20" customFormat="1" x14ac:dyDescent="0.2"/>
    <row r="39" spans="1:11" s="20" customFormat="1" x14ac:dyDescent="0.2"/>
    <row r="40" spans="1:11" s="20" customFormat="1" x14ac:dyDescent="0.2"/>
    <row r="41" spans="1:11" s="20" customFormat="1" x14ac:dyDescent="0.2"/>
    <row r="42" spans="1:11" x14ac:dyDescent="0.2">
      <c r="A42" s="4"/>
      <c r="B42" s="4"/>
      <c r="C42" s="4"/>
      <c r="D42" s="4"/>
    </row>
    <row r="43" spans="1:11" x14ac:dyDescent="0.2">
      <c r="A43" s="4"/>
      <c r="B43" s="4"/>
      <c r="C43" s="4"/>
      <c r="D43" s="4"/>
      <c r="G43" s="5"/>
    </row>
    <row r="44" spans="1:11" x14ac:dyDescent="0.2">
      <c r="A44" s="4"/>
      <c r="B44" s="4"/>
      <c r="C44" s="4"/>
      <c r="D44" s="4"/>
      <c r="G44" s="5"/>
    </row>
    <row r="45" spans="1:11" x14ac:dyDescent="0.2">
      <c r="A45" s="4"/>
      <c r="B45" s="4"/>
      <c r="C45" s="4"/>
      <c r="D45" s="4"/>
      <c r="G45" s="5"/>
    </row>
    <row r="46" spans="1:11" x14ac:dyDescent="0.2">
      <c r="A46" s="4"/>
      <c r="B46" s="4"/>
      <c r="C46" s="4"/>
      <c r="D46" s="4"/>
      <c r="G46" s="5"/>
    </row>
    <row r="47" spans="1:11" x14ac:dyDescent="0.2">
      <c r="A47" s="4"/>
      <c r="B47" s="4"/>
      <c r="C47" s="4"/>
      <c r="D47" s="4"/>
      <c r="G47" s="5"/>
    </row>
    <row r="48" spans="1:11" x14ac:dyDescent="0.2">
      <c r="A48" s="4"/>
      <c r="B48" s="4"/>
      <c r="C48" s="4"/>
      <c r="D48" s="4"/>
      <c r="G48" s="5"/>
    </row>
    <row r="49" spans="1:7" x14ac:dyDescent="0.2">
      <c r="A49" s="4"/>
      <c r="B49" s="4"/>
      <c r="C49" s="4"/>
      <c r="D49" s="4"/>
      <c r="G49" s="5"/>
    </row>
    <row r="50" spans="1:7" x14ac:dyDescent="0.2">
      <c r="A50" s="4"/>
      <c r="B50" s="4"/>
      <c r="C50" s="4"/>
      <c r="D50" s="4"/>
      <c r="G50" s="5"/>
    </row>
    <row r="51" spans="1:7" x14ac:dyDescent="0.2">
      <c r="A51" s="4"/>
      <c r="B51" s="4"/>
      <c r="C51" s="4"/>
      <c r="D51" s="4"/>
      <c r="G51" s="5"/>
    </row>
    <row r="52" spans="1:7" x14ac:dyDescent="0.2">
      <c r="A52" s="4"/>
      <c r="B52" s="4"/>
      <c r="C52" s="4"/>
      <c r="D52" s="4"/>
      <c r="G52" s="5"/>
    </row>
    <row r="53" spans="1:7" x14ac:dyDescent="0.2">
      <c r="A53" s="4"/>
      <c r="B53" s="4"/>
      <c r="C53" s="4"/>
      <c r="D53" s="4"/>
      <c r="G53" s="5"/>
    </row>
    <row r="54" spans="1:7" x14ac:dyDescent="0.2">
      <c r="A54" s="4"/>
      <c r="B54" s="4"/>
      <c r="C54" s="4"/>
      <c r="D54" s="4"/>
      <c r="G54" s="5"/>
    </row>
    <row r="55" spans="1:7" x14ac:dyDescent="0.2">
      <c r="A55" s="4"/>
      <c r="B55" s="4"/>
      <c r="C55" s="4"/>
      <c r="D55" s="4"/>
      <c r="G55" s="5"/>
    </row>
    <row r="56" spans="1:7" x14ac:dyDescent="0.2">
      <c r="A56" s="4"/>
      <c r="B56" s="4"/>
      <c r="C56" s="4"/>
      <c r="D56" s="4"/>
      <c r="G56" s="5"/>
    </row>
    <row r="57" spans="1:7" x14ac:dyDescent="0.2">
      <c r="A57" s="4"/>
      <c r="B57" s="4"/>
      <c r="C57" s="4"/>
      <c r="D57" s="4"/>
      <c r="G57" s="5"/>
    </row>
    <row r="58" spans="1:7" x14ac:dyDescent="0.2">
      <c r="A58" s="4"/>
      <c r="B58" s="4"/>
      <c r="C58" s="4"/>
      <c r="D58" s="4"/>
      <c r="G58" s="5"/>
    </row>
    <row r="59" spans="1:7" x14ac:dyDescent="0.2">
      <c r="A59" s="4"/>
      <c r="B59" s="4"/>
      <c r="C59" s="4"/>
      <c r="D59" s="4"/>
      <c r="G59" s="5"/>
    </row>
    <row r="60" spans="1:7" x14ac:dyDescent="0.2">
      <c r="A60" s="4"/>
      <c r="B60" s="4"/>
      <c r="C60" s="4"/>
      <c r="D60" s="4"/>
      <c r="G60" s="5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N67"/>
  <sheetViews>
    <sheetView showGridLines="0" zoomScale="95" workbookViewId="0">
      <selection activeCell="K1" sqref="J1:K1048576"/>
    </sheetView>
  </sheetViews>
  <sheetFormatPr defaultColWidth="8" defaultRowHeight="12.75" x14ac:dyDescent="0.2"/>
  <cols>
    <col min="1" max="1" width="13.625" style="24" customWidth="1"/>
    <col min="2" max="2" width="2.875" style="24" customWidth="1"/>
    <col min="3" max="8" width="10.75" style="24" customWidth="1"/>
    <col min="9" max="9" width="11.375" style="24" customWidth="1"/>
    <col min="10" max="10" width="11.25" style="24" customWidth="1"/>
    <col min="11" max="11" width="35" style="24" bestFit="1" customWidth="1"/>
    <col min="12" max="12" width="12" style="24" customWidth="1"/>
    <col min="13" max="13" width="8" style="24"/>
    <col min="14" max="14" width="11.875" style="303" bestFit="1" customWidth="1"/>
    <col min="15" max="15" width="10.625" style="24" bestFit="1" customWidth="1"/>
    <col min="16" max="253" width="8" style="24"/>
    <col min="254" max="254" width="2.875" style="24" customWidth="1"/>
    <col min="255" max="262" width="10.75" style="24" customWidth="1"/>
    <col min="263" max="263" width="11.375" style="24" customWidth="1"/>
    <col min="264" max="264" width="11.875" style="24" customWidth="1"/>
    <col min="265" max="265" width="2.875" style="24" customWidth="1"/>
    <col min="266" max="266" width="11.25" style="24" customWidth="1"/>
    <col min="267" max="267" width="8" style="24" customWidth="1"/>
    <col min="268" max="509" width="8" style="24"/>
    <col min="510" max="510" width="2.875" style="24" customWidth="1"/>
    <col min="511" max="518" width="10.75" style="24" customWidth="1"/>
    <col min="519" max="519" width="11.375" style="24" customWidth="1"/>
    <col min="520" max="520" width="11.875" style="24" customWidth="1"/>
    <col min="521" max="521" width="2.875" style="24" customWidth="1"/>
    <col min="522" max="522" width="11.25" style="24" customWidth="1"/>
    <col min="523" max="523" width="8" style="24" customWidth="1"/>
    <col min="524" max="765" width="8" style="24"/>
    <col min="766" max="766" width="2.875" style="24" customWidth="1"/>
    <col min="767" max="774" width="10.75" style="24" customWidth="1"/>
    <col min="775" max="775" width="11.375" style="24" customWidth="1"/>
    <col min="776" max="776" width="11.875" style="24" customWidth="1"/>
    <col min="777" max="777" width="2.875" style="24" customWidth="1"/>
    <col min="778" max="778" width="11.25" style="24" customWidth="1"/>
    <col min="779" max="779" width="8" style="24" customWidth="1"/>
    <col min="780" max="1021" width="8" style="24"/>
    <col min="1022" max="1022" width="2.875" style="24" customWidth="1"/>
    <col min="1023" max="1030" width="10.75" style="24" customWidth="1"/>
    <col min="1031" max="1031" width="11.375" style="24" customWidth="1"/>
    <col min="1032" max="1032" width="11.875" style="24" customWidth="1"/>
    <col min="1033" max="1033" width="2.875" style="24" customWidth="1"/>
    <col min="1034" max="1034" width="11.25" style="24" customWidth="1"/>
    <col min="1035" max="1035" width="8" style="24" customWidth="1"/>
    <col min="1036" max="1277" width="8" style="24"/>
    <col min="1278" max="1278" width="2.875" style="24" customWidth="1"/>
    <col min="1279" max="1286" width="10.75" style="24" customWidth="1"/>
    <col min="1287" max="1287" width="11.375" style="24" customWidth="1"/>
    <col min="1288" max="1288" width="11.875" style="24" customWidth="1"/>
    <col min="1289" max="1289" width="2.875" style="24" customWidth="1"/>
    <col min="1290" max="1290" width="11.25" style="24" customWidth="1"/>
    <col min="1291" max="1291" width="8" style="24" customWidth="1"/>
    <col min="1292" max="1533" width="8" style="24"/>
    <col min="1534" max="1534" width="2.875" style="24" customWidth="1"/>
    <col min="1535" max="1542" width="10.75" style="24" customWidth="1"/>
    <col min="1543" max="1543" width="11.375" style="24" customWidth="1"/>
    <col min="1544" max="1544" width="11.875" style="24" customWidth="1"/>
    <col min="1545" max="1545" width="2.875" style="24" customWidth="1"/>
    <col min="1546" max="1546" width="11.25" style="24" customWidth="1"/>
    <col min="1547" max="1547" width="8" style="24" customWidth="1"/>
    <col min="1548" max="1789" width="8" style="24"/>
    <col min="1790" max="1790" width="2.875" style="24" customWidth="1"/>
    <col min="1791" max="1798" width="10.75" style="24" customWidth="1"/>
    <col min="1799" max="1799" width="11.375" style="24" customWidth="1"/>
    <col min="1800" max="1800" width="11.875" style="24" customWidth="1"/>
    <col min="1801" max="1801" width="2.875" style="24" customWidth="1"/>
    <col min="1802" max="1802" width="11.25" style="24" customWidth="1"/>
    <col min="1803" max="1803" width="8" style="24" customWidth="1"/>
    <col min="1804" max="2045" width="8" style="24"/>
    <col min="2046" max="2046" width="2.875" style="24" customWidth="1"/>
    <col min="2047" max="2054" width="10.75" style="24" customWidth="1"/>
    <col min="2055" max="2055" width="11.375" style="24" customWidth="1"/>
    <col min="2056" max="2056" width="11.875" style="24" customWidth="1"/>
    <col min="2057" max="2057" width="2.875" style="24" customWidth="1"/>
    <col min="2058" max="2058" width="11.25" style="24" customWidth="1"/>
    <col min="2059" max="2059" width="8" style="24" customWidth="1"/>
    <col min="2060" max="2301" width="8" style="24"/>
    <col min="2302" max="2302" width="2.875" style="24" customWidth="1"/>
    <col min="2303" max="2310" width="10.75" style="24" customWidth="1"/>
    <col min="2311" max="2311" width="11.375" style="24" customWidth="1"/>
    <col min="2312" max="2312" width="11.875" style="24" customWidth="1"/>
    <col min="2313" max="2313" width="2.875" style="24" customWidth="1"/>
    <col min="2314" max="2314" width="11.25" style="24" customWidth="1"/>
    <col min="2315" max="2315" width="8" style="24" customWidth="1"/>
    <col min="2316" max="2557" width="8" style="24"/>
    <col min="2558" max="2558" width="2.875" style="24" customWidth="1"/>
    <col min="2559" max="2566" width="10.75" style="24" customWidth="1"/>
    <col min="2567" max="2567" width="11.375" style="24" customWidth="1"/>
    <col min="2568" max="2568" width="11.875" style="24" customWidth="1"/>
    <col min="2569" max="2569" width="2.875" style="24" customWidth="1"/>
    <col min="2570" max="2570" width="11.25" style="24" customWidth="1"/>
    <col min="2571" max="2571" width="8" style="24" customWidth="1"/>
    <col min="2572" max="2813" width="8" style="24"/>
    <col min="2814" max="2814" width="2.875" style="24" customWidth="1"/>
    <col min="2815" max="2822" width="10.75" style="24" customWidth="1"/>
    <col min="2823" max="2823" width="11.375" style="24" customWidth="1"/>
    <col min="2824" max="2824" width="11.875" style="24" customWidth="1"/>
    <col min="2825" max="2825" width="2.875" style="24" customWidth="1"/>
    <col min="2826" max="2826" width="11.25" style="24" customWidth="1"/>
    <col min="2827" max="2827" width="8" style="24" customWidth="1"/>
    <col min="2828" max="3069" width="8" style="24"/>
    <col min="3070" max="3070" width="2.875" style="24" customWidth="1"/>
    <col min="3071" max="3078" width="10.75" style="24" customWidth="1"/>
    <col min="3079" max="3079" width="11.375" style="24" customWidth="1"/>
    <col min="3080" max="3080" width="11.875" style="24" customWidth="1"/>
    <col min="3081" max="3081" width="2.875" style="24" customWidth="1"/>
    <col min="3082" max="3082" width="11.25" style="24" customWidth="1"/>
    <col min="3083" max="3083" width="8" style="24" customWidth="1"/>
    <col min="3084" max="3325" width="8" style="24"/>
    <col min="3326" max="3326" width="2.875" style="24" customWidth="1"/>
    <col min="3327" max="3334" width="10.75" style="24" customWidth="1"/>
    <col min="3335" max="3335" width="11.375" style="24" customWidth="1"/>
    <col min="3336" max="3336" width="11.875" style="24" customWidth="1"/>
    <col min="3337" max="3337" width="2.875" style="24" customWidth="1"/>
    <col min="3338" max="3338" width="11.25" style="24" customWidth="1"/>
    <col min="3339" max="3339" width="8" style="24" customWidth="1"/>
    <col min="3340" max="3581" width="8" style="24"/>
    <col min="3582" max="3582" width="2.875" style="24" customWidth="1"/>
    <col min="3583" max="3590" width="10.75" style="24" customWidth="1"/>
    <col min="3591" max="3591" width="11.375" style="24" customWidth="1"/>
    <col min="3592" max="3592" width="11.875" style="24" customWidth="1"/>
    <col min="3593" max="3593" width="2.875" style="24" customWidth="1"/>
    <col min="3594" max="3594" width="11.25" style="24" customWidth="1"/>
    <col min="3595" max="3595" width="8" style="24" customWidth="1"/>
    <col min="3596" max="3837" width="8" style="24"/>
    <col min="3838" max="3838" width="2.875" style="24" customWidth="1"/>
    <col min="3839" max="3846" width="10.75" style="24" customWidth="1"/>
    <col min="3847" max="3847" width="11.375" style="24" customWidth="1"/>
    <col min="3848" max="3848" width="11.875" style="24" customWidth="1"/>
    <col min="3849" max="3849" width="2.875" style="24" customWidth="1"/>
    <col min="3850" max="3850" width="11.25" style="24" customWidth="1"/>
    <col min="3851" max="3851" width="8" style="24" customWidth="1"/>
    <col min="3852" max="4093" width="8" style="24"/>
    <col min="4094" max="4094" width="2.875" style="24" customWidth="1"/>
    <col min="4095" max="4102" width="10.75" style="24" customWidth="1"/>
    <col min="4103" max="4103" width="11.375" style="24" customWidth="1"/>
    <col min="4104" max="4104" width="11.875" style="24" customWidth="1"/>
    <col min="4105" max="4105" width="2.875" style="24" customWidth="1"/>
    <col min="4106" max="4106" width="11.25" style="24" customWidth="1"/>
    <col min="4107" max="4107" width="8" style="24" customWidth="1"/>
    <col min="4108" max="4349" width="8" style="24"/>
    <col min="4350" max="4350" width="2.875" style="24" customWidth="1"/>
    <col min="4351" max="4358" width="10.75" style="24" customWidth="1"/>
    <col min="4359" max="4359" width="11.375" style="24" customWidth="1"/>
    <col min="4360" max="4360" width="11.875" style="24" customWidth="1"/>
    <col min="4361" max="4361" width="2.875" style="24" customWidth="1"/>
    <col min="4362" max="4362" width="11.25" style="24" customWidth="1"/>
    <col min="4363" max="4363" width="8" style="24" customWidth="1"/>
    <col min="4364" max="4605" width="8" style="24"/>
    <col min="4606" max="4606" width="2.875" style="24" customWidth="1"/>
    <col min="4607" max="4614" width="10.75" style="24" customWidth="1"/>
    <col min="4615" max="4615" width="11.375" style="24" customWidth="1"/>
    <col min="4616" max="4616" width="11.875" style="24" customWidth="1"/>
    <col min="4617" max="4617" width="2.875" style="24" customWidth="1"/>
    <col min="4618" max="4618" width="11.25" style="24" customWidth="1"/>
    <col min="4619" max="4619" width="8" style="24" customWidth="1"/>
    <col min="4620" max="4861" width="8" style="24"/>
    <col min="4862" max="4862" width="2.875" style="24" customWidth="1"/>
    <col min="4863" max="4870" width="10.75" style="24" customWidth="1"/>
    <col min="4871" max="4871" width="11.375" style="24" customWidth="1"/>
    <col min="4872" max="4872" width="11.875" style="24" customWidth="1"/>
    <col min="4873" max="4873" width="2.875" style="24" customWidth="1"/>
    <col min="4874" max="4874" width="11.25" style="24" customWidth="1"/>
    <col min="4875" max="4875" width="8" style="24" customWidth="1"/>
    <col min="4876" max="5117" width="8" style="24"/>
    <col min="5118" max="5118" width="2.875" style="24" customWidth="1"/>
    <col min="5119" max="5126" width="10.75" style="24" customWidth="1"/>
    <col min="5127" max="5127" width="11.375" style="24" customWidth="1"/>
    <col min="5128" max="5128" width="11.875" style="24" customWidth="1"/>
    <col min="5129" max="5129" width="2.875" style="24" customWidth="1"/>
    <col min="5130" max="5130" width="11.25" style="24" customWidth="1"/>
    <col min="5131" max="5131" width="8" style="24" customWidth="1"/>
    <col min="5132" max="5373" width="8" style="24"/>
    <col min="5374" max="5374" width="2.875" style="24" customWidth="1"/>
    <col min="5375" max="5382" width="10.75" style="24" customWidth="1"/>
    <col min="5383" max="5383" width="11.375" style="24" customWidth="1"/>
    <col min="5384" max="5384" width="11.875" style="24" customWidth="1"/>
    <col min="5385" max="5385" width="2.875" style="24" customWidth="1"/>
    <col min="5386" max="5386" width="11.25" style="24" customWidth="1"/>
    <col min="5387" max="5387" width="8" style="24" customWidth="1"/>
    <col min="5388" max="5629" width="8" style="24"/>
    <col min="5630" max="5630" width="2.875" style="24" customWidth="1"/>
    <col min="5631" max="5638" width="10.75" style="24" customWidth="1"/>
    <col min="5639" max="5639" width="11.375" style="24" customWidth="1"/>
    <col min="5640" max="5640" width="11.875" style="24" customWidth="1"/>
    <col min="5641" max="5641" width="2.875" style="24" customWidth="1"/>
    <col min="5642" max="5642" width="11.25" style="24" customWidth="1"/>
    <col min="5643" max="5643" width="8" style="24" customWidth="1"/>
    <col min="5644" max="5885" width="8" style="24"/>
    <col min="5886" max="5886" width="2.875" style="24" customWidth="1"/>
    <col min="5887" max="5894" width="10.75" style="24" customWidth="1"/>
    <col min="5895" max="5895" width="11.375" style="24" customWidth="1"/>
    <col min="5896" max="5896" width="11.875" style="24" customWidth="1"/>
    <col min="5897" max="5897" width="2.875" style="24" customWidth="1"/>
    <col min="5898" max="5898" width="11.25" style="24" customWidth="1"/>
    <col min="5899" max="5899" width="8" style="24" customWidth="1"/>
    <col min="5900" max="6141" width="8" style="24"/>
    <col min="6142" max="6142" width="2.875" style="24" customWidth="1"/>
    <col min="6143" max="6150" width="10.75" style="24" customWidth="1"/>
    <col min="6151" max="6151" width="11.375" style="24" customWidth="1"/>
    <col min="6152" max="6152" width="11.875" style="24" customWidth="1"/>
    <col min="6153" max="6153" width="2.875" style="24" customWidth="1"/>
    <col min="6154" max="6154" width="11.25" style="24" customWidth="1"/>
    <col min="6155" max="6155" width="8" style="24" customWidth="1"/>
    <col min="6156" max="6397" width="8" style="24"/>
    <col min="6398" max="6398" width="2.875" style="24" customWidth="1"/>
    <col min="6399" max="6406" width="10.75" style="24" customWidth="1"/>
    <col min="6407" max="6407" width="11.375" style="24" customWidth="1"/>
    <col min="6408" max="6408" width="11.875" style="24" customWidth="1"/>
    <col min="6409" max="6409" width="2.875" style="24" customWidth="1"/>
    <col min="6410" max="6410" width="11.25" style="24" customWidth="1"/>
    <col min="6411" max="6411" width="8" style="24" customWidth="1"/>
    <col min="6412" max="6653" width="8" style="24"/>
    <col min="6654" max="6654" width="2.875" style="24" customWidth="1"/>
    <col min="6655" max="6662" width="10.75" style="24" customWidth="1"/>
    <col min="6663" max="6663" width="11.375" style="24" customWidth="1"/>
    <col min="6664" max="6664" width="11.875" style="24" customWidth="1"/>
    <col min="6665" max="6665" width="2.875" style="24" customWidth="1"/>
    <col min="6666" max="6666" width="11.25" style="24" customWidth="1"/>
    <col min="6667" max="6667" width="8" style="24" customWidth="1"/>
    <col min="6668" max="6909" width="8" style="24"/>
    <col min="6910" max="6910" width="2.875" style="24" customWidth="1"/>
    <col min="6911" max="6918" width="10.75" style="24" customWidth="1"/>
    <col min="6919" max="6919" width="11.375" style="24" customWidth="1"/>
    <col min="6920" max="6920" width="11.875" style="24" customWidth="1"/>
    <col min="6921" max="6921" width="2.875" style="24" customWidth="1"/>
    <col min="6922" max="6922" width="11.25" style="24" customWidth="1"/>
    <col min="6923" max="6923" width="8" style="24" customWidth="1"/>
    <col min="6924" max="7165" width="8" style="24"/>
    <col min="7166" max="7166" width="2.875" style="24" customWidth="1"/>
    <col min="7167" max="7174" width="10.75" style="24" customWidth="1"/>
    <col min="7175" max="7175" width="11.375" style="24" customWidth="1"/>
    <col min="7176" max="7176" width="11.875" style="24" customWidth="1"/>
    <col min="7177" max="7177" width="2.875" style="24" customWidth="1"/>
    <col min="7178" max="7178" width="11.25" style="24" customWidth="1"/>
    <col min="7179" max="7179" width="8" style="24" customWidth="1"/>
    <col min="7180" max="7421" width="8" style="24"/>
    <col min="7422" max="7422" width="2.875" style="24" customWidth="1"/>
    <col min="7423" max="7430" width="10.75" style="24" customWidth="1"/>
    <col min="7431" max="7431" width="11.375" style="24" customWidth="1"/>
    <col min="7432" max="7432" width="11.875" style="24" customWidth="1"/>
    <col min="7433" max="7433" width="2.875" style="24" customWidth="1"/>
    <col min="7434" max="7434" width="11.25" style="24" customWidth="1"/>
    <col min="7435" max="7435" width="8" style="24" customWidth="1"/>
    <col min="7436" max="7677" width="8" style="24"/>
    <col min="7678" max="7678" width="2.875" style="24" customWidth="1"/>
    <col min="7679" max="7686" width="10.75" style="24" customWidth="1"/>
    <col min="7687" max="7687" width="11.375" style="24" customWidth="1"/>
    <col min="7688" max="7688" width="11.875" style="24" customWidth="1"/>
    <col min="7689" max="7689" width="2.875" style="24" customWidth="1"/>
    <col min="7690" max="7690" width="11.25" style="24" customWidth="1"/>
    <col min="7691" max="7691" width="8" style="24" customWidth="1"/>
    <col min="7692" max="7933" width="8" style="24"/>
    <col min="7934" max="7934" width="2.875" style="24" customWidth="1"/>
    <col min="7935" max="7942" width="10.75" style="24" customWidth="1"/>
    <col min="7943" max="7943" width="11.375" style="24" customWidth="1"/>
    <col min="7944" max="7944" width="11.875" style="24" customWidth="1"/>
    <col min="7945" max="7945" width="2.875" style="24" customWidth="1"/>
    <col min="7946" max="7946" width="11.25" style="24" customWidth="1"/>
    <col min="7947" max="7947" width="8" style="24" customWidth="1"/>
    <col min="7948" max="8189" width="8" style="24"/>
    <col min="8190" max="8190" width="2.875" style="24" customWidth="1"/>
    <col min="8191" max="8198" width="10.75" style="24" customWidth="1"/>
    <col min="8199" max="8199" width="11.375" style="24" customWidth="1"/>
    <col min="8200" max="8200" width="11.875" style="24" customWidth="1"/>
    <col min="8201" max="8201" width="2.875" style="24" customWidth="1"/>
    <col min="8202" max="8202" width="11.25" style="24" customWidth="1"/>
    <col min="8203" max="8203" width="8" style="24" customWidth="1"/>
    <col min="8204" max="8445" width="8" style="24"/>
    <col min="8446" max="8446" width="2.875" style="24" customWidth="1"/>
    <col min="8447" max="8454" width="10.75" style="24" customWidth="1"/>
    <col min="8455" max="8455" width="11.375" style="24" customWidth="1"/>
    <col min="8456" max="8456" width="11.875" style="24" customWidth="1"/>
    <col min="8457" max="8457" width="2.875" style="24" customWidth="1"/>
    <col min="8458" max="8458" width="11.25" style="24" customWidth="1"/>
    <col min="8459" max="8459" width="8" style="24" customWidth="1"/>
    <col min="8460" max="8701" width="8" style="24"/>
    <col min="8702" max="8702" width="2.875" style="24" customWidth="1"/>
    <col min="8703" max="8710" width="10.75" style="24" customWidth="1"/>
    <col min="8711" max="8711" width="11.375" style="24" customWidth="1"/>
    <col min="8712" max="8712" width="11.875" style="24" customWidth="1"/>
    <col min="8713" max="8713" width="2.875" style="24" customWidth="1"/>
    <col min="8714" max="8714" width="11.25" style="24" customWidth="1"/>
    <col min="8715" max="8715" width="8" style="24" customWidth="1"/>
    <col min="8716" max="8957" width="8" style="24"/>
    <col min="8958" max="8958" width="2.875" style="24" customWidth="1"/>
    <col min="8959" max="8966" width="10.75" style="24" customWidth="1"/>
    <col min="8967" max="8967" width="11.375" style="24" customWidth="1"/>
    <col min="8968" max="8968" width="11.875" style="24" customWidth="1"/>
    <col min="8969" max="8969" width="2.875" style="24" customWidth="1"/>
    <col min="8970" max="8970" width="11.25" style="24" customWidth="1"/>
    <col min="8971" max="8971" width="8" style="24" customWidth="1"/>
    <col min="8972" max="9213" width="8" style="24"/>
    <col min="9214" max="9214" width="2.875" style="24" customWidth="1"/>
    <col min="9215" max="9222" width="10.75" style="24" customWidth="1"/>
    <col min="9223" max="9223" width="11.375" style="24" customWidth="1"/>
    <col min="9224" max="9224" width="11.875" style="24" customWidth="1"/>
    <col min="9225" max="9225" width="2.875" style="24" customWidth="1"/>
    <col min="9226" max="9226" width="11.25" style="24" customWidth="1"/>
    <col min="9227" max="9227" width="8" style="24" customWidth="1"/>
    <col min="9228" max="9469" width="8" style="24"/>
    <col min="9470" max="9470" width="2.875" style="24" customWidth="1"/>
    <col min="9471" max="9478" width="10.75" style="24" customWidth="1"/>
    <col min="9479" max="9479" width="11.375" style="24" customWidth="1"/>
    <col min="9480" max="9480" width="11.875" style="24" customWidth="1"/>
    <col min="9481" max="9481" width="2.875" style="24" customWidth="1"/>
    <col min="9482" max="9482" width="11.25" style="24" customWidth="1"/>
    <col min="9483" max="9483" width="8" style="24" customWidth="1"/>
    <col min="9484" max="9725" width="8" style="24"/>
    <col min="9726" max="9726" width="2.875" style="24" customWidth="1"/>
    <col min="9727" max="9734" width="10.75" style="24" customWidth="1"/>
    <col min="9735" max="9735" width="11.375" style="24" customWidth="1"/>
    <col min="9736" max="9736" width="11.875" style="24" customWidth="1"/>
    <col min="9737" max="9737" width="2.875" style="24" customWidth="1"/>
    <col min="9738" max="9738" width="11.25" style="24" customWidth="1"/>
    <col min="9739" max="9739" width="8" style="24" customWidth="1"/>
    <col min="9740" max="9981" width="8" style="24"/>
    <col min="9982" max="9982" width="2.875" style="24" customWidth="1"/>
    <col min="9983" max="9990" width="10.75" style="24" customWidth="1"/>
    <col min="9991" max="9991" width="11.375" style="24" customWidth="1"/>
    <col min="9992" max="9992" width="11.875" style="24" customWidth="1"/>
    <col min="9993" max="9993" width="2.875" style="24" customWidth="1"/>
    <col min="9994" max="9994" width="11.25" style="24" customWidth="1"/>
    <col min="9995" max="9995" width="8" style="24" customWidth="1"/>
    <col min="9996" max="10237" width="8" style="24"/>
    <col min="10238" max="10238" width="2.875" style="24" customWidth="1"/>
    <col min="10239" max="10246" width="10.75" style="24" customWidth="1"/>
    <col min="10247" max="10247" width="11.375" style="24" customWidth="1"/>
    <col min="10248" max="10248" width="11.875" style="24" customWidth="1"/>
    <col min="10249" max="10249" width="2.875" style="24" customWidth="1"/>
    <col min="10250" max="10250" width="11.25" style="24" customWidth="1"/>
    <col min="10251" max="10251" width="8" style="24" customWidth="1"/>
    <col min="10252" max="10493" width="8" style="24"/>
    <col min="10494" max="10494" width="2.875" style="24" customWidth="1"/>
    <col min="10495" max="10502" width="10.75" style="24" customWidth="1"/>
    <col min="10503" max="10503" width="11.375" style="24" customWidth="1"/>
    <col min="10504" max="10504" width="11.875" style="24" customWidth="1"/>
    <col min="10505" max="10505" width="2.875" style="24" customWidth="1"/>
    <col min="10506" max="10506" width="11.25" style="24" customWidth="1"/>
    <col min="10507" max="10507" width="8" style="24" customWidth="1"/>
    <col min="10508" max="10749" width="8" style="24"/>
    <col min="10750" max="10750" width="2.875" style="24" customWidth="1"/>
    <col min="10751" max="10758" width="10.75" style="24" customWidth="1"/>
    <col min="10759" max="10759" width="11.375" style="24" customWidth="1"/>
    <col min="10760" max="10760" width="11.875" style="24" customWidth="1"/>
    <col min="10761" max="10761" width="2.875" style="24" customWidth="1"/>
    <col min="10762" max="10762" width="11.25" style="24" customWidth="1"/>
    <col min="10763" max="10763" width="8" style="24" customWidth="1"/>
    <col min="10764" max="11005" width="8" style="24"/>
    <col min="11006" max="11006" width="2.875" style="24" customWidth="1"/>
    <col min="11007" max="11014" width="10.75" style="24" customWidth="1"/>
    <col min="11015" max="11015" width="11.375" style="24" customWidth="1"/>
    <col min="11016" max="11016" width="11.875" style="24" customWidth="1"/>
    <col min="11017" max="11017" width="2.875" style="24" customWidth="1"/>
    <col min="11018" max="11018" width="11.25" style="24" customWidth="1"/>
    <col min="11019" max="11019" width="8" style="24" customWidth="1"/>
    <col min="11020" max="11261" width="8" style="24"/>
    <col min="11262" max="11262" width="2.875" style="24" customWidth="1"/>
    <col min="11263" max="11270" width="10.75" style="24" customWidth="1"/>
    <col min="11271" max="11271" width="11.375" style="24" customWidth="1"/>
    <col min="11272" max="11272" width="11.875" style="24" customWidth="1"/>
    <col min="11273" max="11273" width="2.875" style="24" customWidth="1"/>
    <col min="11274" max="11274" width="11.25" style="24" customWidth="1"/>
    <col min="11275" max="11275" width="8" style="24" customWidth="1"/>
    <col min="11276" max="11517" width="8" style="24"/>
    <col min="11518" max="11518" width="2.875" style="24" customWidth="1"/>
    <col min="11519" max="11526" width="10.75" style="24" customWidth="1"/>
    <col min="11527" max="11527" width="11.375" style="24" customWidth="1"/>
    <col min="11528" max="11528" width="11.875" style="24" customWidth="1"/>
    <col min="11529" max="11529" width="2.875" style="24" customWidth="1"/>
    <col min="11530" max="11530" width="11.25" style="24" customWidth="1"/>
    <col min="11531" max="11531" width="8" style="24" customWidth="1"/>
    <col min="11532" max="11773" width="8" style="24"/>
    <col min="11774" max="11774" width="2.875" style="24" customWidth="1"/>
    <col min="11775" max="11782" width="10.75" style="24" customWidth="1"/>
    <col min="11783" max="11783" width="11.375" style="24" customWidth="1"/>
    <col min="11784" max="11784" width="11.875" style="24" customWidth="1"/>
    <col min="11785" max="11785" width="2.875" style="24" customWidth="1"/>
    <col min="11786" max="11786" width="11.25" style="24" customWidth="1"/>
    <col min="11787" max="11787" width="8" style="24" customWidth="1"/>
    <col min="11788" max="12029" width="8" style="24"/>
    <col min="12030" max="12030" width="2.875" style="24" customWidth="1"/>
    <col min="12031" max="12038" width="10.75" style="24" customWidth="1"/>
    <col min="12039" max="12039" width="11.375" style="24" customWidth="1"/>
    <col min="12040" max="12040" width="11.875" style="24" customWidth="1"/>
    <col min="12041" max="12041" width="2.875" style="24" customWidth="1"/>
    <col min="12042" max="12042" width="11.25" style="24" customWidth="1"/>
    <col min="12043" max="12043" width="8" style="24" customWidth="1"/>
    <col min="12044" max="12285" width="8" style="24"/>
    <col min="12286" max="12286" width="2.875" style="24" customWidth="1"/>
    <col min="12287" max="12294" width="10.75" style="24" customWidth="1"/>
    <col min="12295" max="12295" width="11.375" style="24" customWidth="1"/>
    <col min="12296" max="12296" width="11.875" style="24" customWidth="1"/>
    <col min="12297" max="12297" width="2.875" style="24" customWidth="1"/>
    <col min="12298" max="12298" width="11.25" style="24" customWidth="1"/>
    <col min="12299" max="12299" width="8" style="24" customWidth="1"/>
    <col min="12300" max="12541" width="8" style="24"/>
    <col min="12542" max="12542" width="2.875" style="24" customWidth="1"/>
    <col min="12543" max="12550" width="10.75" style="24" customWidth="1"/>
    <col min="12551" max="12551" width="11.375" style="24" customWidth="1"/>
    <col min="12552" max="12552" width="11.875" style="24" customWidth="1"/>
    <col min="12553" max="12553" width="2.875" style="24" customWidth="1"/>
    <col min="12554" max="12554" width="11.25" style="24" customWidth="1"/>
    <col min="12555" max="12555" width="8" style="24" customWidth="1"/>
    <col min="12556" max="12797" width="8" style="24"/>
    <col min="12798" max="12798" width="2.875" style="24" customWidth="1"/>
    <col min="12799" max="12806" width="10.75" style="24" customWidth="1"/>
    <col min="12807" max="12807" width="11.375" style="24" customWidth="1"/>
    <col min="12808" max="12808" width="11.875" style="24" customWidth="1"/>
    <col min="12809" max="12809" width="2.875" style="24" customWidth="1"/>
    <col min="12810" max="12810" width="11.25" style="24" customWidth="1"/>
    <col min="12811" max="12811" width="8" style="24" customWidth="1"/>
    <col min="12812" max="13053" width="8" style="24"/>
    <col min="13054" max="13054" width="2.875" style="24" customWidth="1"/>
    <col min="13055" max="13062" width="10.75" style="24" customWidth="1"/>
    <col min="13063" max="13063" width="11.375" style="24" customWidth="1"/>
    <col min="13064" max="13064" width="11.875" style="24" customWidth="1"/>
    <col min="13065" max="13065" width="2.875" style="24" customWidth="1"/>
    <col min="13066" max="13066" width="11.25" style="24" customWidth="1"/>
    <col min="13067" max="13067" width="8" style="24" customWidth="1"/>
    <col min="13068" max="13309" width="8" style="24"/>
    <col min="13310" max="13310" width="2.875" style="24" customWidth="1"/>
    <col min="13311" max="13318" width="10.75" style="24" customWidth="1"/>
    <col min="13319" max="13319" width="11.375" style="24" customWidth="1"/>
    <col min="13320" max="13320" width="11.875" style="24" customWidth="1"/>
    <col min="13321" max="13321" width="2.875" style="24" customWidth="1"/>
    <col min="13322" max="13322" width="11.25" style="24" customWidth="1"/>
    <col min="13323" max="13323" width="8" style="24" customWidth="1"/>
    <col min="13324" max="13565" width="8" style="24"/>
    <col min="13566" max="13566" width="2.875" style="24" customWidth="1"/>
    <col min="13567" max="13574" width="10.75" style="24" customWidth="1"/>
    <col min="13575" max="13575" width="11.375" style="24" customWidth="1"/>
    <col min="13576" max="13576" width="11.875" style="24" customWidth="1"/>
    <col min="13577" max="13577" width="2.875" style="24" customWidth="1"/>
    <col min="13578" max="13578" width="11.25" style="24" customWidth="1"/>
    <col min="13579" max="13579" width="8" style="24" customWidth="1"/>
    <col min="13580" max="13821" width="8" style="24"/>
    <col min="13822" max="13822" width="2.875" style="24" customWidth="1"/>
    <col min="13823" max="13830" width="10.75" style="24" customWidth="1"/>
    <col min="13831" max="13831" width="11.375" style="24" customWidth="1"/>
    <col min="13832" max="13832" width="11.875" style="24" customWidth="1"/>
    <col min="13833" max="13833" width="2.875" style="24" customWidth="1"/>
    <col min="13834" max="13834" width="11.25" style="24" customWidth="1"/>
    <col min="13835" max="13835" width="8" style="24" customWidth="1"/>
    <col min="13836" max="14077" width="8" style="24"/>
    <col min="14078" max="14078" width="2.875" style="24" customWidth="1"/>
    <col min="14079" max="14086" width="10.75" style="24" customWidth="1"/>
    <col min="14087" max="14087" width="11.375" style="24" customWidth="1"/>
    <col min="14088" max="14088" width="11.875" style="24" customWidth="1"/>
    <col min="14089" max="14089" width="2.875" style="24" customWidth="1"/>
    <col min="14090" max="14090" width="11.25" style="24" customWidth="1"/>
    <col min="14091" max="14091" width="8" style="24" customWidth="1"/>
    <col min="14092" max="14333" width="8" style="24"/>
    <col min="14334" max="14334" width="2.875" style="24" customWidth="1"/>
    <col min="14335" max="14342" width="10.75" style="24" customWidth="1"/>
    <col min="14343" max="14343" width="11.375" style="24" customWidth="1"/>
    <col min="14344" max="14344" width="11.875" style="24" customWidth="1"/>
    <col min="14345" max="14345" width="2.875" style="24" customWidth="1"/>
    <col min="14346" max="14346" width="11.25" style="24" customWidth="1"/>
    <col min="14347" max="14347" width="8" style="24" customWidth="1"/>
    <col min="14348" max="14589" width="8" style="24"/>
    <col min="14590" max="14590" width="2.875" style="24" customWidth="1"/>
    <col min="14591" max="14598" width="10.75" style="24" customWidth="1"/>
    <col min="14599" max="14599" width="11.375" style="24" customWidth="1"/>
    <col min="14600" max="14600" width="11.875" style="24" customWidth="1"/>
    <col min="14601" max="14601" width="2.875" style="24" customWidth="1"/>
    <col min="14602" max="14602" width="11.25" style="24" customWidth="1"/>
    <col min="14603" max="14603" width="8" style="24" customWidth="1"/>
    <col min="14604" max="14845" width="8" style="24"/>
    <col min="14846" max="14846" width="2.875" style="24" customWidth="1"/>
    <col min="14847" max="14854" width="10.75" style="24" customWidth="1"/>
    <col min="14855" max="14855" width="11.375" style="24" customWidth="1"/>
    <col min="14856" max="14856" width="11.875" style="24" customWidth="1"/>
    <col min="14857" max="14857" width="2.875" style="24" customWidth="1"/>
    <col min="14858" max="14858" width="11.25" style="24" customWidth="1"/>
    <col min="14859" max="14859" width="8" style="24" customWidth="1"/>
    <col min="14860" max="15101" width="8" style="24"/>
    <col min="15102" max="15102" width="2.875" style="24" customWidth="1"/>
    <col min="15103" max="15110" width="10.75" style="24" customWidth="1"/>
    <col min="15111" max="15111" width="11.375" style="24" customWidth="1"/>
    <col min="15112" max="15112" width="11.875" style="24" customWidth="1"/>
    <col min="15113" max="15113" width="2.875" style="24" customWidth="1"/>
    <col min="15114" max="15114" width="11.25" style="24" customWidth="1"/>
    <col min="15115" max="15115" width="8" style="24" customWidth="1"/>
    <col min="15116" max="15357" width="8" style="24"/>
    <col min="15358" max="15358" width="2.875" style="24" customWidth="1"/>
    <col min="15359" max="15366" width="10.75" style="24" customWidth="1"/>
    <col min="15367" max="15367" width="11.375" style="24" customWidth="1"/>
    <col min="15368" max="15368" width="11.875" style="24" customWidth="1"/>
    <col min="15369" max="15369" width="2.875" style="24" customWidth="1"/>
    <col min="15370" max="15370" width="11.25" style="24" customWidth="1"/>
    <col min="15371" max="15371" width="8" style="24" customWidth="1"/>
    <col min="15372" max="15613" width="8" style="24"/>
    <col min="15614" max="15614" width="2.875" style="24" customWidth="1"/>
    <col min="15615" max="15622" width="10.75" style="24" customWidth="1"/>
    <col min="15623" max="15623" width="11.375" style="24" customWidth="1"/>
    <col min="15624" max="15624" width="11.875" style="24" customWidth="1"/>
    <col min="15625" max="15625" width="2.875" style="24" customWidth="1"/>
    <col min="15626" max="15626" width="11.25" style="24" customWidth="1"/>
    <col min="15627" max="15627" width="8" style="24" customWidth="1"/>
    <col min="15628" max="15869" width="8" style="24"/>
    <col min="15870" max="15870" width="2.875" style="24" customWidth="1"/>
    <col min="15871" max="15878" width="10.75" style="24" customWidth="1"/>
    <col min="15879" max="15879" width="11.375" style="24" customWidth="1"/>
    <col min="15880" max="15880" width="11.875" style="24" customWidth="1"/>
    <col min="15881" max="15881" width="2.875" style="24" customWidth="1"/>
    <col min="15882" max="15882" width="11.25" style="24" customWidth="1"/>
    <col min="15883" max="15883" width="8" style="24" customWidth="1"/>
    <col min="15884" max="16125" width="8" style="24"/>
    <col min="16126" max="16126" width="2.875" style="24" customWidth="1"/>
    <col min="16127" max="16134" width="10.75" style="24" customWidth="1"/>
    <col min="16135" max="16135" width="11.375" style="24" customWidth="1"/>
    <col min="16136" max="16136" width="11.875" style="24" customWidth="1"/>
    <col min="16137" max="16137" width="2.875" style="24" customWidth="1"/>
    <col min="16138" max="16138" width="11.25" style="24" customWidth="1"/>
    <col min="16139" max="16139" width="8" style="24" customWidth="1"/>
    <col min="16140" max="16384" width="8" style="24"/>
  </cols>
  <sheetData>
    <row r="1" spans="1:12" ht="15.75" x14ac:dyDescent="0.25">
      <c r="A1" s="25" t="s">
        <v>409</v>
      </c>
      <c r="B1" s="337"/>
      <c r="C1" s="25" t="s">
        <v>434</v>
      </c>
    </row>
    <row r="2" spans="1:12" ht="27" customHeight="1" x14ac:dyDescent="0.25">
      <c r="B2" s="25" t="s">
        <v>79</v>
      </c>
    </row>
    <row r="4" spans="1:12" x14ac:dyDescent="0.2">
      <c r="C4" s="26">
        <v>102</v>
      </c>
      <c r="D4" s="26">
        <v>304</v>
      </c>
      <c r="E4" s="26">
        <v>506</v>
      </c>
      <c r="F4" s="26">
        <v>708</v>
      </c>
      <c r="G4" s="26">
        <v>910</v>
      </c>
      <c r="H4" s="26">
        <v>1112</v>
      </c>
      <c r="I4" s="27" t="s">
        <v>37</v>
      </c>
      <c r="J4" s="28" t="s">
        <v>38</v>
      </c>
      <c r="K4" s="24" t="s">
        <v>39</v>
      </c>
      <c r="L4" s="304" t="s">
        <v>40</v>
      </c>
    </row>
    <row r="5" spans="1:12" ht="15" customHeight="1" x14ac:dyDescent="0.2">
      <c r="A5" s="24" t="s">
        <v>80</v>
      </c>
      <c r="B5" s="29" t="s">
        <v>41</v>
      </c>
      <c r="C5" s="30">
        <v>5600000</v>
      </c>
      <c r="D5" s="30">
        <v>4875000</v>
      </c>
      <c r="E5" s="30">
        <v>5500000</v>
      </c>
      <c r="F5" s="30">
        <v>6260869.5652173916</v>
      </c>
      <c r="G5" s="30">
        <v>6615384.615384615</v>
      </c>
      <c r="H5" s="31"/>
      <c r="I5" s="30">
        <f t="shared" ref="I5:I10" si="0">SUM(C5:H5)</f>
        <v>28851254.180602007</v>
      </c>
      <c r="J5" s="28" t="s">
        <v>42</v>
      </c>
      <c r="K5" s="24" t="s">
        <v>81</v>
      </c>
      <c r="L5" s="30">
        <v>-7500000</v>
      </c>
    </row>
    <row r="6" spans="1:12" ht="15" customHeight="1" x14ac:dyDescent="0.2">
      <c r="A6" s="24" t="s">
        <v>433</v>
      </c>
      <c r="B6" s="29" t="s">
        <v>43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1"/>
      <c r="I6" s="30">
        <f t="shared" si="0"/>
        <v>0</v>
      </c>
      <c r="J6" s="28">
        <v>1105</v>
      </c>
      <c r="K6" s="24" t="s">
        <v>83</v>
      </c>
      <c r="L6" s="30">
        <v>-833333.33333333337</v>
      </c>
    </row>
    <row r="7" spans="1:12" ht="15" customHeight="1" x14ac:dyDescent="0.2">
      <c r="A7" s="24" t="s">
        <v>44</v>
      </c>
      <c r="B7" s="29" t="s">
        <v>45</v>
      </c>
      <c r="C7" s="30">
        <v>0</v>
      </c>
      <c r="D7" s="30">
        <v>2000000</v>
      </c>
      <c r="E7" s="30">
        <v>0</v>
      </c>
      <c r="F7" s="30">
        <v>1000000</v>
      </c>
      <c r="G7" s="30">
        <v>0</v>
      </c>
      <c r="H7" s="31"/>
      <c r="I7" s="30">
        <f t="shared" si="0"/>
        <v>3000000</v>
      </c>
      <c r="J7" s="28" t="s">
        <v>46</v>
      </c>
      <c r="K7" s="24" t="s">
        <v>84</v>
      </c>
      <c r="L7" s="30">
        <v>-166666.66666666666</v>
      </c>
    </row>
    <row r="8" spans="1:12" ht="15" customHeight="1" x14ac:dyDescent="0.2">
      <c r="A8" s="24" t="s">
        <v>47</v>
      </c>
      <c r="B8" s="29" t="s">
        <v>48</v>
      </c>
      <c r="C8" s="30">
        <f t="shared" ref="C8:G8" si="1">+C5*0.24</f>
        <v>1344000</v>
      </c>
      <c r="D8" s="30">
        <f t="shared" si="1"/>
        <v>1170000</v>
      </c>
      <c r="E8" s="30">
        <f t="shared" si="1"/>
        <v>1320000</v>
      </c>
      <c r="F8" s="30">
        <f t="shared" si="1"/>
        <v>1502608.6956521738</v>
      </c>
      <c r="G8" s="30">
        <f t="shared" si="1"/>
        <v>1587692.3076923075</v>
      </c>
      <c r="H8" s="31"/>
      <c r="I8" s="30">
        <f t="shared" si="0"/>
        <v>6924301.0033444818</v>
      </c>
      <c r="J8" s="28" t="s">
        <v>49</v>
      </c>
      <c r="K8" s="24" t="s">
        <v>85</v>
      </c>
      <c r="L8" s="30">
        <v>3034000</v>
      </c>
    </row>
    <row r="9" spans="1:12" ht="15" customHeight="1" x14ac:dyDescent="0.2">
      <c r="A9" s="24" t="s">
        <v>50</v>
      </c>
      <c r="B9" s="29" t="s">
        <v>51</v>
      </c>
      <c r="C9" s="30">
        <v>1350000</v>
      </c>
      <c r="D9" s="30">
        <v>1155000</v>
      </c>
      <c r="E9" s="30">
        <v>1250000</v>
      </c>
      <c r="F9" s="30">
        <v>580000</v>
      </c>
      <c r="G9" s="30">
        <v>1350000</v>
      </c>
      <c r="H9" s="31"/>
      <c r="I9" s="30">
        <f>SUM(C9:H9)</f>
        <v>5685000</v>
      </c>
      <c r="J9" s="28" t="s">
        <v>49</v>
      </c>
      <c r="K9" s="24" t="s">
        <v>410</v>
      </c>
      <c r="L9" s="30">
        <v>164000</v>
      </c>
    </row>
    <row r="10" spans="1:12" ht="15" customHeight="1" thickBot="1" x14ac:dyDescent="0.25">
      <c r="A10" s="24" t="s">
        <v>52</v>
      </c>
      <c r="B10" s="29" t="s">
        <v>53</v>
      </c>
      <c r="C10" s="32">
        <f t="shared" ref="C10:G10" si="2">+C8-C9</f>
        <v>-6000</v>
      </c>
      <c r="D10" s="32">
        <f t="shared" si="2"/>
        <v>15000</v>
      </c>
      <c r="E10" s="32">
        <f t="shared" si="2"/>
        <v>70000</v>
      </c>
      <c r="F10" s="32">
        <f t="shared" si="2"/>
        <v>922608.69565217383</v>
      </c>
      <c r="G10" s="32">
        <f t="shared" si="2"/>
        <v>237692.30769230751</v>
      </c>
      <c r="H10" s="32">
        <f>+H8-H9</f>
        <v>0</v>
      </c>
      <c r="I10" s="32">
        <f t="shared" si="0"/>
        <v>1239301.0033444813</v>
      </c>
      <c r="J10" s="28" t="s">
        <v>54</v>
      </c>
      <c r="K10" s="24" t="s">
        <v>55</v>
      </c>
      <c r="L10" s="30">
        <v>1319753.92</v>
      </c>
    </row>
    <row r="11" spans="1:12" ht="15" customHeight="1" x14ac:dyDescent="0.2">
      <c r="A11" s="24" t="s">
        <v>94</v>
      </c>
      <c r="C11" s="30">
        <f t="shared" ref="C11:I11" si="3">+C8-C9-C10</f>
        <v>0</v>
      </c>
      <c r="D11" s="30">
        <f t="shared" si="3"/>
        <v>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>+H8-H9-H10</f>
        <v>0</v>
      </c>
      <c r="I11" s="30">
        <f t="shared" si="3"/>
        <v>0</v>
      </c>
      <c r="J11" s="28" t="s">
        <v>56</v>
      </c>
      <c r="K11" s="24" t="s">
        <v>57</v>
      </c>
      <c r="L11" s="30">
        <v>529569.44799999997</v>
      </c>
    </row>
    <row r="12" spans="1:12" ht="15" customHeight="1" x14ac:dyDescent="0.2">
      <c r="J12" s="28" t="s">
        <v>58</v>
      </c>
      <c r="K12" s="24" t="s">
        <v>406</v>
      </c>
      <c r="L12" s="30">
        <v>393600</v>
      </c>
    </row>
    <row r="13" spans="1:12" ht="15" customHeight="1" x14ac:dyDescent="0.2">
      <c r="C13" s="24" t="s">
        <v>59</v>
      </c>
      <c r="J13" s="28">
        <v>3510</v>
      </c>
      <c r="K13" s="24" t="s">
        <v>86</v>
      </c>
      <c r="L13" s="30">
        <v>175215.304</v>
      </c>
    </row>
    <row r="14" spans="1:12" ht="15" customHeight="1" x14ac:dyDescent="0.2">
      <c r="J14" s="28">
        <v>3520</v>
      </c>
      <c r="K14" s="24" t="s">
        <v>393</v>
      </c>
      <c r="L14" s="30">
        <v>42019.095999999998</v>
      </c>
    </row>
    <row r="15" spans="1:12" ht="15" customHeight="1" x14ac:dyDescent="0.2">
      <c r="C15" s="24" t="s">
        <v>60</v>
      </c>
      <c r="J15" s="28" t="s">
        <v>61</v>
      </c>
      <c r="K15" s="24" t="s">
        <v>87</v>
      </c>
      <c r="L15" s="30">
        <v>631400</v>
      </c>
    </row>
    <row r="16" spans="1:12" ht="15" customHeight="1" x14ac:dyDescent="0.2">
      <c r="J16" s="28" t="s">
        <v>62</v>
      </c>
      <c r="K16" s="24" t="s">
        <v>88</v>
      </c>
      <c r="L16" s="30">
        <v>395240</v>
      </c>
    </row>
    <row r="17" spans="1:12" ht="15" customHeight="1" x14ac:dyDescent="0.2">
      <c r="C17" s="24" t="s">
        <v>63</v>
      </c>
      <c r="J17" s="28">
        <v>3750</v>
      </c>
      <c r="K17" s="24" t="s">
        <v>408</v>
      </c>
      <c r="L17" s="30">
        <v>73479.175000000003</v>
      </c>
    </row>
    <row r="18" spans="1:12" ht="15" customHeight="1" x14ac:dyDescent="0.2">
      <c r="C18" s="24" t="s">
        <v>93</v>
      </c>
      <c r="J18" s="28" t="s">
        <v>64</v>
      </c>
      <c r="K18" s="24" t="s">
        <v>89</v>
      </c>
      <c r="L18" s="30">
        <v>145960</v>
      </c>
    </row>
    <row r="19" spans="1:12" ht="15" customHeight="1" x14ac:dyDescent="0.2">
      <c r="J19" s="28" t="s">
        <v>65</v>
      </c>
      <c r="K19" s="24" t="s">
        <v>90</v>
      </c>
      <c r="L19" s="30">
        <v>91840</v>
      </c>
    </row>
    <row r="20" spans="1:12" ht="15" customHeight="1" x14ac:dyDescent="0.2">
      <c r="J20" s="28" t="s">
        <v>66</v>
      </c>
      <c r="K20" s="24" t="s">
        <v>67</v>
      </c>
      <c r="L20" s="30">
        <v>11834.24</v>
      </c>
    </row>
    <row r="21" spans="1:12" ht="15" customHeight="1" x14ac:dyDescent="0.2">
      <c r="J21" s="28">
        <v>3816</v>
      </c>
      <c r="K21" s="24" t="s">
        <v>82</v>
      </c>
      <c r="L21" s="30">
        <v>54940</v>
      </c>
    </row>
    <row r="22" spans="1:12" ht="15" customHeight="1" x14ac:dyDescent="0.2">
      <c r="J22" s="28" t="s">
        <v>68</v>
      </c>
      <c r="K22" s="24" t="s">
        <v>91</v>
      </c>
      <c r="L22" s="30">
        <v>140618.51999999999</v>
      </c>
    </row>
    <row r="23" spans="1:12" ht="15" customHeight="1" x14ac:dyDescent="0.2">
      <c r="J23" s="28" t="s">
        <v>69</v>
      </c>
      <c r="K23" s="24" t="s">
        <v>407</v>
      </c>
      <c r="L23" s="30">
        <v>74784</v>
      </c>
    </row>
    <row r="24" spans="1:12" ht="15" customHeight="1" x14ac:dyDescent="0.2">
      <c r="A24" s="327"/>
      <c r="J24" s="28" t="s">
        <v>70</v>
      </c>
      <c r="K24" s="24" t="s">
        <v>394</v>
      </c>
      <c r="L24" s="30">
        <v>20565.599999999999</v>
      </c>
    </row>
    <row r="25" spans="1:12" ht="15" customHeight="1" x14ac:dyDescent="0.2">
      <c r="A25" s="327"/>
      <c r="J25" s="28" t="s">
        <v>71</v>
      </c>
      <c r="K25" s="24" t="s">
        <v>72</v>
      </c>
      <c r="L25" s="30">
        <v>92229.33600000001</v>
      </c>
    </row>
    <row r="26" spans="1:12" ht="15" customHeight="1" x14ac:dyDescent="0.2">
      <c r="A26" s="327"/>
      <c r="J26" s="28" t="s">
        <v>73</v>
      </c>
      <c r="K26" s="24" t="s">
        <v>92</v>
      </c>
      <c r="L26" s="30">
        <v>65600</v>
      </c>
    </row>
    <row r="27" spans="1:12" ht="15" customHeight="1" x14ac:dyDescent="0.2">
      <c r="A27" s="327"/>
      <c r="J27" s="28" t="s">
        <v>74</v>
      </c>
      <c r="K27" s="24" t="s">
        <v>1</v>
      </c>
      <c r="L27" s="30">
        <v>72435.847999999998</v>
      </c>
    </row>
    <row r="28" spans="1:12" ht="15" customHeight="1" x14ac:dyDescent="0.2">
      <c r="A28" s="327"/>
      <c r="J28" s="28" t="s">
        <v>75</v>
      </c>
      <c r="K28" s="24" t="s">
        <v>76</v>
      </c>
      <c r="L28" s="30">
        <v>-201739.024</v>
      </c>
    </row>
    <row r="29" spans="1:12" ht="15" customHeight="1" x14ac:dyDescent="0.2">
      <c r="A29" s="327"/>
      <c r="J29" s="28" t="s">
        <v>77</v>
      </c>
      <c r="K29" s="24" t="s">
        <v>78</v>
      </c>
      <c r="L29" s="30">
        <v>943378.67599999998</v>
      </c>
    </row>
    <row r="30" spans="1:12" ht="15" customHeight="1" x14ac:dyDescent="0.2">
      <c r="A30" s="327"/>
      <c r="J30" s="28">
        <v>7250</v>
      </c>
      <c r="K30" s="24" t="s">
        <v>392</v>
      </c>
      <c r="L30" s="30">
        <v>3548684</v>
      </c>
    </row>
    <row r="31" spans="1:12" ht="15" customHeight="1" x14ac:dyDescent="0.2">
      <c r="A31" s="327"/>
      <c r="J31" s="28">
        <v>7301</v>
      </c>
      <c r="K31" s="305" t="s">
        <v>399</v>
      </c>
      <c r="L31" s="30">
        <v>2890500</v>
      </c>
    </row>
    <row r="32" spans="1:12" ht="15" customHeight="1" x14ac:dyDescent="0.2">
      <c r="A32" s="327"/>
      <c r="J32" s="28">
        <v>7341</v>
      </c>
      <c r="K32" s="305" t="s">
        <v>400</v>
      </c>
      <c r="L32" s="30">
        <v>6548593.7999999998</v>
      </c>
    </row>
    <row r="33" spans="1:12" ht="15" customHeight="1" x14ac:dyDescent="0.2">
      <c r="A33" s="327"/>
      <c r="J33" s="28">
        <v>7343</v>
      </c>
      <c r="K33" s="305" t="s">
        <v>401</v>
      </c>
      <c r="L33" s="30">
        <v>1845000</v>
      </c>
    </row>
    <row r="34" spans="1:12" ht="15" customHeight="1" x14ac:dyDescent="0.2">
      <c r="A34" s="327"/>
      <c r="J34" s="28">
        <v>7640</v>
      </c>
      <c r="K34" s="305" t="s">
        <v>322</v>
      </c>
      <c r="L34" s="30">
        <v>5950402.9799999995</v>
      </c>
    </row>
    <row r="35" spans="1:12" ht="15" customHeight="1" x14ac:dyDescent="0.2">
      <c r="A35" s="327"/>
      <c r="J35" s="28">
        <v>7659</v>
      </c>
      <c r="K35" s="305" t="s">
        <v>398</v>
      </c>
      <c r="L35" s="30">
        <v>242087.37</v>
      </c>
    </row>
    <row r="36" spans="1:12" ht="15" customHeight="1" x14ac:dyDescent="0.2">
      <c r="A36" s="327"/>
      <c r="J36" s="28">
        <v>7810</v>
      </c>
      <c r="K36" s="305" t="s">
        <v>397</v>
      </c>
      <c r="L36" s="30">
        <v>18922320</v>
      </c>
    </row>
    <row r="37" spans="1:12" ht="15" customHeight="1" x14ac:dyDescent="0.2">
      <c r="A37" s="327"/>
      <c r="J37" s="28">
        <v>8100</v>
      </c>
      <c r="K37" s="305" t="s">
        <v>3</v>
      </c>
      <c r="L37" s="30">
        <v>-615000</v>
      </c>
    </row>
    <row r="38" spans="1:12" ht="15" customHeight="1" x14ac:dyDescent="0.2">
      <c r="A38" s="327"/>
      <c r="J38" s="28">
        <v>8400</v>
      </c>
      <c r="K38" s="305" t="s">
        <v>6</v>
      </c>
      <c r="L38" s="30">
        <v>-24441538</v>
      </c>
    </row>
    <row r="39" spans="1:12" ht="15" customHeight="1" x14ac:dyDescent="0.2">
      <c r="A39" s="327"/>
      <c r="J39" s="28">
        <v>9320</v>
      </c>
      <c r="K39" s="305" t="s">
        <v>339</v>
      </c>
      <c r="L39" s="30">
        <v>-6443353.7699999996</v>
      </c>
    </row>
    <row r="40" spans="1:12" ht="15" customHeight="1" x14ac:dyDescent="0.2">
      <c r="A40" s="327"/>
      <c r="J40" s="28">
        <v>9350</v>
      </c>
      <c r="K40" s="305" t="s">
        <v>255</v>
      </c>
      <c r="L40" s="30">
        <v>-1793819.7</v>
      </c>
    </row>
    <row r="41" spans="1:12" ht="15" customHeight="1" x14ac:dyDescent="0.2">
      <c r="A41" s="327"/>
      <c r="J41" s="28">
        <v>9410</v>
      </c>
      <c r="K41" s="305" t="s">
        <v>396</v>
      </c>
      <c r="L41" s="30">
        <v>-6150000</v>
      </c>
    </row>
    <row r="42" spans="1:12" ht="15" customHeight="1" x14ac:dyDescent="0.2">
      <c r="A42" s="327"/>
      <c r="J42" s="28">
        <v>9412</v>
      </c>
      <c r="K42" s="305" t="s">
        <v>104</v>
      </c>
      <c r="L42" s="30">
        <v>-86423.49</v>
      </c>
    </row>
    <row r="43" spans="1:12" ht="15" customHeight="1" x14ac:dyDescent="0.2">
      <c r="A43" s="327"/>
      <c r="J43" s="28">
        <v>9414</v>
      </c>
      <c r="K43" s="305" t="s">
        <v>155</v>
      </c>
      <c r="L43" s="30">
        <v>-12648.09</v>
      </c>
    </row>
    <row r="44" spans="1:12" ht="15" customHeight="1" x14ac:dyDescent="0.2">
      <c r="A44" s="327"/>
      <c r="J44" s="28">
        <v>9430</v>
      </c>
      <c r="K44" s="305" t="s">
        <v>105</v>
      </c>
      <c r="L44" s="30">
        <v>-264250.74</v>
      </c>
    </row>
    <row r="45" spans="1:12" ht="15" customHeight="1" x14ac:dyDescent="0.2">
      <c r="A45" s="327"/>
      <c r="J45" s="28">
        <v>9620</v>
      </c>
      <c r="K45" s="305" t="s">
        <v>110</v>
      </c>
      <c r="L45" s="30">
        <v>-56544.33</v>
      </c>
    </row>
    <row r="46" spans="1:12" ht="15" customHeight="1" x14ac:dyDescent="0.2">
      <c r="A46" s="327"/>
      <c r="J46" s="28">
        <v>9630</v>
      </c>
      <c r="K46" s="305" t="s">
        <v>395</v>
      </c>
      <c r="L46" s="300">
        <v>145266</v>
      </c>
    </row>
    <row r="47" spans="1:12" ht="15" customHeight="1" x14ac:dyDescent="0.2">
      <c r="A47" s="327"/>
      <c r="L47" s="30">
        <f>+SUM(L5:L46)</f>
        <v>0.16900000482564792</v>
      </c>
    </row>
    <row r="48" spans="1:12" x14ac:dyDescent="0.2">
      <c r="A48" s="327"/>
    </row>
    <row r="49" spans="1:9" x14ac:dyDescent="0.2">
      <c r="A49" s="327"/>
    </row>
    <row r="50" spans="1:9" x14ac:dyDescent="0.2">
      <c r="A50" s="327"/>
    </row>
    <row r="51" spans="1:9" x14ac:dyDescent="0.2">
      <c r="A51" s="327"/>
      <c r="B51" s="327"/>
      <c r="C51" s="327"/>
      <c r="D51" s="327"/>
      <c r="E51" s="333"/>
      <c r="F51" s="333"/>
      <c r="G51" s="333"/>
      <c r="H51" s="333"/>
      <c r="I51" s="334"/>
    </row>
    <row r="52" spans="1:9" x14ac:dyDescent="0.2">
      <c r="A52" s="327"/>
      <c r="B52" s="327"/>
      <c r="C52" s="327"/>
      <c r="D52" s="327"/>
      <c r="E52" s="327"/>
      <c r="F52" s="327"/>
      <c r="G52" s="327"/>
      <c r="H52" s="327"/>
      <c r="I52" s="327"/>
    </row>
    <row r="54" spans="1:9" ht="15.75" x14ac:dyDescent="0.25">
      <c r="A54" s="327"/>
      <c r="B54" s="328"/>
      <c r="C54" s="327"/>
      <c r="D54" s="327"/>
      <c r="E54" s="327"/>
      <c r="F54" s="327"/>
      <c r="G54" s="327"/>
      <c r="H54" s="327"/>
      <c r="I54" s="327"/>
    </row>
    <row r="55" spans="1:9" x14ac:dyDescent="0.2">
      <c r="A55" s="327"/>
      <c r="B55" s="327"/>
      <c r="C55" s="327"/>
      <c r="D55" s="327"/>
      <c r="E55" s="327"/>
      <c r="F55" s="327"/>
      <c r="G55" s="327"/>
      <c r="H55" s="327"/>
      <c r="I55" s="327"/>
    </row>
    <row r="56" spans="1:9" x14ac:dyDescent="0.2">
      <c r="A56" s="327"/>
      <c r="B56" s="327"/>
      <c r="C56" s="306"/>
      <c r="D56" s="306"/>
      <c r="E56" s="306"/>
      <c r="F56" s="306"/>
      <c r="G56" s="306"/>
      <c r="H56" s="306"/>
      <c r="I56" s="329"/>
    </row>
    <row r="57" spans="1:9" x14ac:dyDescent="0.2">
      <c r="A57" s="327"/>
      <c r="B57" s="330"/>
      <c r="C57" s="331"/>
      <c r="D57" s="331"/>
      <c r="E57" s="331"/>
      <c r="F57" s="331"/>
      <c r="G57" s="331"/>
      <c r="H57" s="331"/>
      <c r="I57" s="331"/>
    </row>
    <row r="58" spans="1:9" x14ac:dyDescent="0.2">
      <c r="A58" s="327"/>
      <c r="B58" s="330"/>
      <c r="C58" s="331"/>
      <c r="D58" s="331"/>
      <c r="E58" s="331"/>
      <c r="F58" s="331"/>
      <c r="G58" s="331"/>
      <c r="H58" s="331"/>
      <c r="I58" s="331"/>
    </row>
    <row r="59" spans="1:9" x14ac:dyDescent="0.2">
      <c r="A59" s="327"/>
      <c r="B59" s="330"/>
      <c r="C59" s="331"/>
      <c r="D59" s="331"/>
      <c r="E59" s="331"/>
      <c r="F59" s="331"/>
      <c r="G59" s="331"/>
      <c r="H59" s="331"/>
      <c r="I59" s="331"/>
    </row>
    <row r="60" spans="1:9" x14ac:dyDescent="0.2">
      <c r="A60" s="327"/>
      <c r="B60" s="330"/>
      <c r="C60" s="331"/>
      <c r="D60" s="331"/>
      <c r="E60" s="331"/>
      <c r="F60" s="331"/>
      <c r="G60" s="331"/>
      <c r="H60" s="331"/>
      <c r="I60" s="331"/>
    </row>
    <row r="61" spans="1:9" x14ac:dyDescent="0.2">
      <c r="A61" s="327"/>
      <c r="B61" s="330"/>
      <c r="C61" s="331"/>
      <c r="D61" s="331"/>
      <c r="E61" s="331"/>
      <c r="F61" s="331"/>
      <c r="G61" s="331"/>
      <c r="H61" s="331"/>
      <c r="I61" s="331"/>
    </row>
    <row r="62" spans="1:9" x14ac:dyDescent="0.2">
      <c r="A62" s="327"/>
      <c r="B62" s="330"/>
      <c r="C62" s="331"/>
      <c r="D62" s="331"/>
      <c r="E62" s="331"/>
      <c r="F62" s="331"/>
      <c r="G62" s="331"/>
      <c r="H62" s="331"/>
      <c r="I62" s="331"/>
    </row>
    <row r="63" spans="1:9" ht="15" x14ac:dyDescent="0.25">
      <c r="A63"/>
      <c r="B63"/>
      <c r="C63"/>
      <c r="D63"/>
      <c r="E63"/>
      <c r="F63"/>
      <c r="G63"/>
      <c r="H63"/>
      <c r="I63"/>
    </row>
    <row r="64" spans="1:9" ht="15" x14ac:dyDescent="0.25">
      <c r="A64"/>
      <c r="B64"/>
      <c r="C64"/>
      <c r="D64"/>
      <c r="E64"/>
      <c r="F64"/>
      <c r="G64"/>
      <c r="H64"/>
      <c r="I64"/>
    </row>
    <row r="65" spans="1:9" ht="15" x14ac:dyDescent="0.25">
      <c r="A65"/>
      <c r="B65"/>
      <c r="C65"/>
      <c r="D65"/>
      <c r="E65"/>
      <c r="F65"/>
      <c r="G65"/>
      <c r="H65"/>
      <c r="I65"/>
    </row>
    <row r="66" spans="1:9" ht="15" x14ac:dyDescent="0.25">
      <c r="A66"/>
      <c r="B66"/>
      <c r="C66"/>
      <c r="D66"/>
      <c r="E66"/>
      <c r="F66"/>
      <c r="G66"/>
      <c r="H66"/>
      <c r="I66"/>
    </row>
    <row r="67" spans="1:9" ht="15" x14ac:dyDescent="0.25">
      <c r="A67"/>
      <c r="B67"/>
      <c r="C67"/>
      <c r="D67"/>
      <c r="E67"/>
      <c r="F67"/>
      <c r="G67"/>
      <c r="H67"/>
      <c r="I67"/>
    </row>
  </sheetData>
  <printOptions horizontalCentered="1"/>
  <pageMargins left="0.78740157480314965" right="0.78740157480314965" top="1.0629921259842521" bottom="0.94488188976377963" header="0.39370078740157483" footer="0.669291338582677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9"/>
  <sheetViews>
    <sheetView workbookViewId="0">
      <selection activeCell="E1" sqref="E1:E1048576"/>
    </sheetView>
  </sheetViews>
  <sheetFormatPr defaultColWidth="9.125" defaultRowHeight="15.75" x14ac:dyDescent="0.25"/>
  <cols>
    <col min="1" max="1" width="9.25" style="43" bestFit="1" customWidth="1"/>
    <col min="2" max="2" width="38.125" style="43" bestFit="1" customWidth="1"/>
    <col min="3" max="5" width="10.125" style="43" bestFit="1" customWidth="1"/>
    <col min="6" max="10" width="9.125" style="43"/>
    <col min="11" max="11" width="9.25" style="43" bestFit="1" customWidth="1"/>
    <col min="12" max="13" width="9.125" style="43"/>
    <col min="14" max="15" width="9.125" style="43" customWidth="1"/>
    <col min="16" max="16384" width="9.125" style="43"/>
  </cols>
  <sheetData>
    <row r="1" spans="1:4" x14ac:dyDescent="0.25">
      <c r="B1" s="42" t="s">
        <v>435</v>
      </c>
    </row>
    <row r="3" spans="1:4" x14ac:dyDescent="0.25">
      <c r="B3" s="43" t="s">
        <v>111</v>
      </c>
      <c r="C3" s="43" t="s">
        <v>107</v>
      </c>
      <c r="D3" s="43" t="s">
        <v>262</v>
      </c>
    </row>
    <row r="4" spans="1:4" x14ac:dyDescent="0.25">
      <c r="A4" s="44">
        <v>3100</v>
      </c>
      <c r="B4" s="44" t="s">
        <v>95</v>
      </c>
      <c r="C4" s="307"/>
      <c r="D4" s="307"/>
    </row>
    <row r="5" spans="1:4" x14ac:dyDescent="0.25">
      <c r="A5" s="45">
        <v>3200</v>
      </c>
      <c r="B5" s="46" t="s">
        <v>96</v>
      </c>
      <c r="C5" s="335"/>
      <c r="D5" s="335"/>
    </row>
    <row r="6" spans="1:4" x14ac:dyDescent="0.25">
      <c r="A6" s="45">
        <v>3210</v>
      </c>
      <c r="B6" s="46" t="s">
        <v>97</v>
      </c>
      <c r="C6" s="335"/>
      <c r="D6" s="335"/>
    </row>
    <row r="7" spans="1:4" x14ac:dyDescent="0.25">
      <c r="A7" s="45">
        <v>3211</v>
      </c>
      <c r="B7" s="46" t="s">
        <v>98</v>
      </c>
      <c r="C7" s="335"/>
      <c r="D7" s="335"/>
    </row>
    <row r="8" spans="1:4" x14ac:dyDescent="0.25">
      <c r="A8" s="45">
        <v>3213</v>
      </c>
      <c r="B8" s="46" t="s">
        <v>9</v>
      </c>
      <c r="C8" s="335"/>
      <c r="D8" s="335"/>
    </row>
    <row r="9" spans="1:4" x14ac:dyDescent="0.25">
      <c r="A9" s="45">
        <v>3214</v>
      </c>
      <c r="B9" s="46" t="s">
        <v>99</v>
      </c>
      <c r="C9" s="335"/>
      <c r="D9" s="335"/>
    </row>
    <row r="10" spans="1:4" x14ac:dyDescent="0.25">
      <c r="A10" s="45">
        <v>3215</v>
      </c>
      <c r="B10" s="46" t="s">
        <v>108</v>
      </c>
      <c r="C10" s="335"/>
      <c r="D10" s="335"/>
    </row>
    <row r="11" spans="1:4" x14ac:dyDescent="0.25">
      <c r="A11" s="45">
        <v>3310</v>
      </c>
      <c r="B11" s="46" t="s">
        <v>100</v>
      </c>
      <c r="C11" s="335"/>
      <c r="D11" s="335"/>
    </row>
    <row r="12" spans="1:4" x14ac:dyDescent="0.25">
      <c r="A12" s="45">
        <v>3340</v>
      </c>
      <c r="B12" s="46" t="s">
        <v>101</v>
      </c>
      <c r="C12" s="335"/>
      <c r="D12" s="335"/>
    </row>
    <row r="13" spans="1:4" x14ac:dyDescent="0.25">
      <c r="A13" s="45">
        <v>3350</v>
      </c>
      <c r="B13" s="46" t="s">
        <v>102</v>
      </c>
      <c r="C13" s="335"/>
      <c r="D13" s="335"/>
    </row>
    <row r="14" spans="1:4" x14ac:dyDescent="0.25">
      <c r="A14" s="45">
        <v>9410</v>
      </c>
      <c r="B14" s="46" t="s">
        <v>103</v>
      </c>
      <c r="C14" s="335"/>
      <c r="D14" s="335"/>
    </row>
    <row r="15" spans="1:4" x14ac:dyDescent="0.25">
      <c r="A15" s="45">
        <v>9412</v>
      </c>
      <c r="B15" s="46" t="s">
        <v>104</v>
      </c>
      <c r="C15" s="335"/>
      <c r="D15" s="335"/>
    </row>
    <row r="16" spans="1:4" x14ac:dyDescent="0.25">
      <c r="A16" s="45">
        <v>9430</v>
      </c>
      <c r="B16" s="46" t="s">
        <v>105</v>
      </c>
      <c r="C16" s="335"/>
      <c r="D16" s="335"/>
    </row>
    <row r="17" spans="1:4" x14ac:dyDescent="0.25">
      <c r="A17" s="45">
        <v>9440</v>
      </c>
      <c r="B17" s="46" t="s">
        <v>110</v>
      </c>
      <c r="C17" s="335"/>
      <c r="D17" s="335"/>
    </row>
    <row r="18" spans="1:4" x14ac:dyDescent="0.25">
      <c r="A18" s="47">
        <v>9450</v>
      </c>
      <c r="B18" s="47" t="s">
        <v>106</v>
      </c>
      <c r="C18" s="308"/>
      <c r="D18" s="308"/>
    </row>
    <row r="19" spans="1:4" x14ac:dyDescent="0.25">
      <c r="B19" s="43" t="s">
        <v>109</v>
      </c>
      <c r="C19" s="43">
        <f>+SUM(C4:C18)</f>
        <v>0</v>
      </c>
      <c r="D19" s="43">
        <f>+SUM(D4:D18)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64"/>
  <sheetViews>
    <sheetView workbookViewId="0">
      <selection activeCell="E1" sqref="E1:G1048576"/>
    </sheetView>
  </sheetViews>
  <sheetFormatPr defaultColWidth="9.125" defaultRowHeight="12.75" x14ac:dyDescent="0.2"/>
  <cols>
    <col min="1" max="1" width="9.125" style="351"/>
    <col min="2" max="2" width="32.25" style="351" bestFit="1" customWidth="1"/>
    <col min="3" max="3" width="14.25" style="351" customWidth="1"/>
    <col min="4" max="4" width="11" style="351" bestFit="1" customWidth="1"/>
    <col min="5" max="9" width="9.125" style="351"/>
    <col min="10" max="10" width="8.75" style="351" customWidth="1"/>
    <col min="11" max="16384" width="9.125" style="351"/>
  </cols>
  <sheetData>
    <row r="1" spans="1:10" ht="15.75" x14ac:dyDescent="0.25">
      <c r="B1" s="357" t="s">
        <v>436</v>
      </c>
      <c r="D1" s="352"/>
    </row>
    <row r="2" spans="1:10" x14ac:dyDescent="0.2">
      <c r="C2" s="352"/>
      <c r="D2" s="352"/>
      <c r="J2" s="352"/>
    </row>
    <row r="3" spans="1:10" ht="15.75" x14ac:dyDescent="0.25">
      <c r="A3" s="358">
        <v>1</v>
      </c>
      <c r="B3" s="358" t="s">
        <v>429</v>
      </c>
      <c r="C3" s="359">
        <v>78000</v>
      </c>
      <c r="D3" s="360"/>
      <c r="J3" s="353"/>
    </row>
    <row r="4" spans="1:10" ht="15.75" x14ac:dyDescent="0.25">
      <c r="A4" s="358">
        <v>2</v>
      </c>
      <c r="B4" s="358" t="s">
        <v>76</v>
      </c>
      <c r="C4" s="359">
        <v>-33600</v>
      </c>
      <c r="D4" s="360"/>
      <c r="J4" s="353"/>
    </row>
    <row r="5" spans="1:10" ht="15.75" x14ac:dyDescent="0.25">
      <c r="A5" s="358">
        <v>3</v>
      </c>
      <c r="B5" s="358" t="s">
        <v>417</v>
      </c>
      <c r="C5" s="359">
        <v>246000</v>
      </c>
      <c r="D5" s="360"/>
      <c r="J5" s="353"/>
    </row>
    <row r="6" spans="1:10" ht="15.75" x14ac:dyDescent="0.25">
      <c r="A6" s="358">
        <v>4</v>
      </c>
      <c r="B6" s="358" t="s">
        <v>452</v>
      </c>
      <c r="C6" s="359">
        <v>-530000</v>
      </c>
      <c r="D6" s="360" t="s">
        <v>453</v>
      </c>
      <c r="J6" s="353"/>
    </row>
    <row r="7" spans="1:10" ht="15.75" x14ac:dyDescent="0.25">
      <c r="A7" s="358">
        <v>5</v>
      </c>
      <c r="B7" s="360" t="s">
        <v>418</v>
      </c>
      <c r="C7" s="359">
        <v>-15000</v>
      </c>
      <c r="D7" s="360"/>
      <c r="J7" s="353"/>
    </row>
    <row r="8" spans="1:10" ht="15.75" x14ac:dyDescent="0.25">
      <c r="A8" s="358">
        <v>6</v>
      </c>
      <c r="B8" s="360" t="s">
        <v>419</v>
      </c>
      <c r="C8" s="359">
        <v>13000</v>
      </c>
      <c r="D8" s="360"/>
      <c r="J8" s="353"/>
    </row>
    <row r="9" spans="1:10" ht="15.75" x14ac:dyDescent="0.25">
      <c r="A9" s="358">
        <v>7</v>
      </c>
      <c r="B9" s="360" t="s">
        <v>420</v>
      </c>
      <c r="C9" s="359">
        <v>37000</v>
      </c>
      <c r="D9" s="360"/>
      <c r="J9" s="353"/>
    </row>
    <row r="10" spans="1:10" ht="15.75" x14ac:dyDescent="0.25">
      <c r="A10" s="358">
        <v>8</v>
      </c>
      <c r="B10" s="360" t="s">
        <v>421</v>
      </c>
      <c r="C10" s="359">
        <v>-1010000</v>
      </c>
      <c r="D10" s="360"/>
      <c r="J10" s="353"/>
    </row>
    <row r="11" spans="1:10" ht="15.75" x14ac:dyDescent="0.25">
      <c r="A11" s="358">
        <v>9</v>
      </c>
      <c r="B11" s="360" t="s">
        <v>431</v>
      </c>
      <c r="C11" s="359">
        <v>460000</v>
      </c>
      <c r="D11" s="360"/>
      <c r="J11" s="353"/>
    </row>
    <row r="12" spans="1:10" ht="15.75" x14ac:dyDescent="0.25">
      <c r="A12" s="358">
        <v>10</v>
      </c>
      <c r="B12" s="360" t="s">
        <v>432</v>
      </c>
      <c r="C12" s="359">
        <v>-25000</v>
      </c>
      <c r="D12" s="360"/>
      <c r="J12" s="353"/>
    </row>
    <row r="13" spans="1:10" ht="15.75" x14ac:dyDescent="0.25">
      <c r="A13" s="358">
        <v>11</v>
      </c>
      <c r="B13" s="360" t="s">
        <v>422</v>
      </c>
      <c r="C13" s="359">
        <v>270000</v>
      </c>
      <c r="D13" s="360"/>
      <c r="J13" s="353"/>
    </row>
    <row r="14" spans="1:10" ht="15.75" x14ac:dyDescent="0.25">
      <c r="A14" s="358">
        <v>12</v>
      </c>
      <c r="B14" s="360" t="s">
        <v>78</v>
      </c>
      <c r="C14" s="359">
        <v>28000</v>
      </c>
      <c r="D14" s="360"/>
      <c r="J14" s="353"/>
    </row>
    <row r="15" spans="1:10" ht="15.75" x14ac:dyDescent="0.25">
      <c r="A15" s="358">
        <v>13</v>
      </c>
      <c r="B15" s="360" t="s">
        <v>438</v>
      </c>
      <c r="C15" s="361">
        <v>40000</v>
      </c>
      <c r="D15" s="360"/>
      <c r="J15" s="353"/>
    </row>
    <row r="16" spans="1:10" ht="15.75" x14ac:dyDescent="0.25">
      <c r="A16" s="358">
        <v>14</v>
      </c>
      <c r="B16" s="358" t="s">
        <v>430</v>
      </c>
      <c r="C16" s="361">
        <v>-3300</v>
      </c>
      <c r="D16" s="360"/>
      <c r="J16" s="353"/>
    </row>
    <row r="17" spans="1:10" ht="15.75" x14ac:dyDescent="0.25">
      <c r="A17" s="358"/>
      <c r="B17" s="358"/>
      <c r="C17" s="361"/>
      <c r="D17" s="360"/>
      <c r="J17" s="353"/>
    </row>
    <row r="18" spans="1:10" ht="15.75" x14ac:dyDescent="0.25">
      <c r="A18" s="358"/>
      <c r="B18" s="358"/>
      <c r="C18" s="361"/>
      <c r="D18" s="358"/>
      <c r="J18" s="352"/>
    </row>
    <row r="19" spans="1:10" ht="15.75" x14ac:dyDescent="0.25">
      <c r="A19" s="358"/>
      <c r="B19" s="357" t="s">
        <v>423</v>
      </c>
      <c r="C19" s="358"/>
      <c r="D19" s="358"/>
      <c r="J19" s="352"/>
    </row>
    <row r="20" spans="1:10" ht="15.75" x14ac:dyDescent="0.25">
      <c r="A20" s="358"/>
      <c r="B20" s="358"/>
      <c r="C20" s="358"/>
      <c r="D20" s="358"/>
    </row>
    <row r="21" spans="1:10" ht="15.75" x14ac:dyDescent="0.25">
      <c r="A21" s="358"/>
      <c r="B21" s="358"/>
      <c r="C21" s="358"/>
      <c r="D21" s="360"/>
    </row>
    <row r="22" spans="1:10" ht="15.75" x14ac:dyDescent="0.25">
      <c r="A22" s="358"/>
      <c r="B22" s="358" t="s">
        <v>425</v>
      </c>
      <c r="C22" s="358" t="s">
        <v>428</v>
      </c>
      <c r="D22" s="362"/>
    </row>
    <row r="23" spans="1:10" ht="15.75" x14ac:dyDescent="0.25">
      <c r="A23" s="358"/>
      <c r="B23" s="358"/>
      <c r="C23" s="358"/>
      <c r="D23" s="360"/>
    </row>
    <row r="24" spans="1:10" ht="15.75" x14ac:dyDescent="0.25">
      <c r="A24" s="358"/>
      <c r="B24" s="358" t="s">
        <v>424</v>
      </c>
      <c r="C24" s="358" t="s">
        <v>428</v>
      </c>
      <c r="D24" s="362"/>
    </row>
    <row r="25" spans="1:10" ht="15.75" x14ac:dyDescent="0.25">
      <c r="A25" s="358"/>
      <c r="B25" s="358"/>
      <c r="C25" s="358"/>
      <c r="D25" s="360"/>
    </row>
    <row r="26" spans="1:10" ht="15.75" x14ac:dyDescent="0.25">
      <c r="A26" s="358"/>
      <c r="B26" s="358" t="s">
        <v>426</v>
      </c>
      <c r="C26" s="358" t="s">
        <v>428</v>
      </c>
      <c r="D26" s="362"/>
    </row>
    <row r="27" spans="1:10" ht="15.75" x14ac:dyDescent="0.25">
      <c r="A27" s="358"/>
      <c r="B27" s="358"/>
      <c r="C27" s="358"/>
      <c r="D27" s="360"/>
    </row>
    <row r="28" spans="1:10" ht="15.75" x14ac:dyDescent="0.25">
      <c r="A28" s="358"/>
      <c r="B28" s="358" t="s">
        <v>427</v>
      </c>
      <c r="C28" s="358" t="s">
        <v>428</v>
      </c>
      <c r="D28" s="362"/>
    </row>
    <row r="29" spans="1:10" x14ac:dyDescent="0.2">
      <c r="D29" s="352"/>
    </row>
    <row r="34" spans="1:3" s="354" customFormat="1" x14ac:dyDescent="0.2">
      <c r="A34" s="351"/>
      <c r="B34" s="351"/>
      <c r="C34" s="351"/>
    </row>
    <row r="35" spans="1:3" s="354" customFormat="1" x14ac:dyDescent="0.2">
      <c r="C35" s="355"/>
    </row>
    <row r="36" spans="1:3" s="354" customFormat="1" x14ac:dyDescent="0.2">
      <c r="C36" s="355"/>
    </row>
    <row r="37" spans="1:3" s="354" customFormat="1" x14ac:dyDescent="0.2">
      <c r="C37" s="355"/>
    </row>
    <row r="38" spans="1:3" s="354" customFormat="1" x14ac:dyDescent="0.2">
      <c r="C38" s="355"/>
    </row>
    <row r="39" spans="1:3" s="354" customFormat="1" x14ac:dyDescent="0.2">
      <c r="B39" s="356"/>
      <c r="C39" s="355"/>
    </row>
    <row r="40" spans="1:3" s="354" customFormat="1" x14ac:dyDescent="0.2">
      <c r="B40" s="356"/>
      <c r="C40" s="355"/>
    </row>
    <row r="41" spans="1:3" s="354" customFormat="1" x14ac:dyDescent="0.2">
      <c r="B41" s="356"/>
      <c r="C41" s="355"/>
    </row>
    <row r="42" spans="1:3" s="354" customFormat="1" x14ac:dyDescent="0.2">
      <c r="B42" s="356"/>
      <c r="C42" s="355"/>
    </row>
    <row r="43" spans="1:3" s="354" customFormat="1" x14ac:dyDescent="0.2">
      <c r="B43" s="356"/>
      <c r="C43" s="355"/>
    </row>
    <row r="44" spans="1:3" s="354" customFormat="1" x14ac:dyDescent="0.2">
      <c r="B44" s="356"/>
      <c r="C44" s="355"/>
    </row>
    <row r="45" spans="1:3" s="354" customFormat="1" x14ac:dyDescent="0.2">
      <c r="B45" s="356"/>
      <c r="C45" s="355"/>
    </row>
    <row r="46" spans="1:3" s="354" customFormat="1" x14ac:dyDescent="0.2">
      <c r="B46" s="356"/>
      <c r="C46" s="355"/>
    </row>
    <row r="47" spans="1:3" s="354" customFormat="1" x14ac:dyDescent="0.2">
      <c r="B47" s="356"/>
      <c r="C47" s="355"/>
    </row>
    <row r="48" spans="1:3" s="354" customFormat="1" x14ac:dyDescent="0.2">
      <c r="B48" s="356"/>
      <c r="C48" s="355"/>
    </row>
    <row r="49" spans="1:3" s="354" customFormat="1" x14ac:dyDescent="0.2">
      <c r="C49" s="355"/>
    </row>
    <row r="50" spans="1:3" s="354" customFormat="1" x14ac:dyDescent="0.2">
      <c r="C50" s="355"/>
    </row>
    <row r="51" spans="1:3" s="354" customFormat="1" x14ac:dyDescent="0.2">
      <c r="C51" s="355"/>
    </row>
    <row r="52" spans="1:3" s="354" customFormat="1" x14ac:dyDescent="0.2"/>
    <row r="53" spans="1:3" s="354" customFormat="1" x14ac:dyDescent="0.2"/>
    <row r="54" spans="1:3" s="354" customFormat="1" x14ac:dyDescent="0.2"/>
    <row r="55" spans="1:3" s="354" customFormat="1" x14ac:dyDescent="0.2"/>
    <row r="56" spans="1:3" s="354" customFormat="1" x14ac:dyDescent="0.2"/>
    <row r="57" spans="1:3" s="354" customFormat="1" x14ac:dyDescent="0.2"/>
    <row r="58" spans="1:3" s="354" customFormat="1" x14ac:dyDescent="0.2"/>
    <row r="59" spans="1:3" s="354" customFormat="1" x14ac:dyDescent="0.2"/>
    <row r="60" spans="1:3" s="354" customFormat="1" x14ac:dyDescent="0.2"/>
    <row r="61" spans="1:3" s="354" customFormat="1" x14ac:dyDescent="0.2"/>
    <row r="62" spans="1:3" s="354" customFormat="1" x14ac:dyDescent="0.2"/>
    <row r="63" spans="1:3" s="354" customFormat="1" x14ac:dyDescent="0.2"/>
    <row r="64" spans="1:3" x14ac:dyDescent="0.2">
      <c r="A64" s="354"/>
      <c r="B64" s="354"/>
      <c r="C64" s="354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4"/>
  <sheetViews>
    <sheetView workbookViewId="0">
      <selection activeCell="G1" sqref="G1:G1048576"/>
    </sheetView>
  </sheetViews>
  <sheetFormatPr defaultColWidth="9.125" defaultRowHeight="12.75" x14ac:dyDescent="0.2"/>
  <cols>
    <col min="1" max="1" width="9.125" style="315"/>
    <col min="2" max="2" width="20.25" style="315" bestFit="1" customWidth="1"/>
    <col min="3" max="3" width="19.25" style="315" bestFit="1" customWidth="1"/>
    <col min="4" max="4" width="6" style="315" bestFit="1" customWidth="1"/>
    <col min="5" max="5" width="6.875" style="315" bestFit="1" customWidth="1"/>
    <col min="6" max="6" width="7.125" style="315" bestFit="1" customWidth="1"/>
    <col min="7" max="16384" width="9.125" style="315"/>
  </cols>
  <sheetData>
    <row r="1" spans="2:6" ht="15.75" x14ac:dyDescent="0.25">
      <c r="B1" s="42" t="s">
        <v>439</v>
      </c>
    </row>
    <row r="3" spans="2:6" ht="15.75" x14ac:dyDescent="0.25">
      <c r="B3" s="42" t="s">
        <v>451</v>
      </c>
    </row>
    <row r="4" spans="2:6" ht="15.75" x14ac:dyDescent="0.25">
      <c r="B4" s="336" t="s">
        <v>113</v>
      </c>
      <c r="C4" s="336" t="s">
        <v>449</v>
      </c>
      <c r="D4" s="336" t="s">
        <v>450</v>
      </c>
      <c r="E4" s="336" t="s">
        <v>107</v>
      </c>
      <c r="F4" s="336" t="s">
        <v>262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91"/>
  <sheetViews>
    <sheetView workbookViewId="0">
      <selection activeCell="A15" sqref="A15"/>
    </sheetView>
  </sheetViews>
  <sheetFormatPr defaultRowHeight="15" x14ac:dyDescent="0.25"/>
  <cols>
    <col min="1" max="1" width="14" bestFit="1" customWidth="1"/>
    <col min="2" max="2" width="39.625" bestFit="1" customWidth="1"/>
    <col min="3" max="3" width="11.125" bestFit="1" customWidth="1"/>
    <col min="5" max="5" width="12.75" bestFit="1" customWidth="1"/>
    <col min="6" max="7" width="12" bestFit="1" customWidth="1"/>
    <col min="8" max="8" width="12.75" bestFit="1" customWidth="1"/>
  </cols>
  <sheetData>
    <row r="1" spans="1:4" x14ac:dyDescent="0.25">
      <c r="A1" s="34" t="s">
        <v>445</v>
      </c>
    </row>
    <row r="3" spans="1:4" x14ac:dyDescent="0.25">
      <c r="A3" t="s">
        <v>112</v>
      </c>
      <c r="B3" t="s">
        <v>113</v>
      </c>
      <c r="C3" t="s">
        <v>40</v>
      </c>
    </row>
    <row r="5" spans="1:4" x14ac:dyDescent="0.25">
      <c r="A5">
        <v>2030</v>
      </c>
      <c r="B5" t="s">
        <v>114</v>
      </c>
      <c r="C5" s="2">
        <v>105132.35294117646</v>
      </c>
      <c r="D5" s="309"/>
    </row>
    <row r="6" spans="1:4" x14ac:dyDescent="0.25">
      <c r="A6">
        <v>2020</v>
      </c>
      <c r="B6" t="s">
        <v>115</v>
      </c>
      <c r="C6" s="2">
        <v>23316.911764705881</v>
      </c>
      <c r="D6" s="309"/>
    </row>
    <row r="7" spans="1:4" x14ac:dyDescent="0.25">
      <c r="A7">
        <v>1995</v>
      </c>
      <c r="B7" t="s">
        <v>20</v>
      </c>
      <c r="C7" s="2">
        <v>12.499999999999998</v>
      </c>
      <c r="D7" s="309"/>
    </row>
    <row r="8" spans="1:4" x14ac:dyDescent="0.25">
      <c r="A8">
        <v>6876</v>
      </c>
      <c r="B8" t="s">
        <v>116</v>
      </c>
      <c r="C8" s="2">
        <v>3235.2941176470586</v>
      </c>
      <c r="D8" s="309"/>
    </row>
    <row r="9" spans="1:4" x14ac:dyDescent="0.25">
      <c r="A9">
        <v>6505</v>
      </c>
      <c r="B9" t="s">
        <v>117</v>
      </c>
      <c r="C9" s="2">
        <v>11764.705882352941</v>
      </c>
      <c r="D9" s="309"/>
    </row>
    <row r="10" spans="1:4" x14ac:dyDescent="0.25">
      <c r="A10">
        <v>6596</v>
      </c>
      <c r="B10" t="s">
        <v>118</v>
      </c>
      <c r="C10" s="2">
        <v>977.94117647058818</v>
      </c>
      <c r="D10" s="309"/>
    </row>
    <row r="11" spans="1:4" x14ac:dyDescent="0.25">
      <c r="A11">
        <v>6195</v>
      </c>
      <c r="B11" t="s">
        <v>119</v>
      </c>
      <c r="C11" s="2">
        <v>1437705.882352941</v>
      </c>
      <c r="D11" s="309"/>
    </row>
    <row r="12" spans="1:4" x14ac:dyDescent="0.25">
      <c r="A12">
        <v>2710</v>
      </c>
      <c r="B12" t="s">
        <v>120</v>
      </c>
      <c r="C12" s="2">
        <v>39044.117647058818</v>
      </c>
      <c r="D12" s="309"/>
    </row>
    <row r="13" spans="1:4" x14ac:dyDescent="0.25">
      <c r="A13">
        <v>8920</v>
      </c>
      <c r="B13" t="s">
        <v>121</v>
      </c>
      <c r="C13" s="2">
        <v>3721547.7941176468</v>
      </c>
      <c r="D13" s="309"/>
    </row>
    <row r="14" spans="1:4" x14ac:dyDescent="0.25">
      <c r="A14">
        <v>8931</v>
      </c>
      <c r="B14" t="s">
        <v>122</v>
      </c>
      <c r="C14" s="2">
        <v>10553484.558823528</v>
      </c>
      <c r="D14" s="309"/>
    </row>
    <row r="15" spans="1:4" x14ac:dyDescent="0.25">
      <c r="A15">
        <v>7313</v>
      </c>
      <c r="B15" t="s">
        <v>123</v>
      </c>
      <c r="C15" s="2">
        <v>93016.911764705874</v>
      </c>
      <c r="D15" s="309"/>
    </row>
    <row r="16" spans="1:4" x14ac:dyDescent="0.25">
      <c r="A16">
        <v>6575</v>
      </c>
      <c r="B16" t="s">
        <v>124</v>
      </c>
      <c r="C16" s="2">
        <v>22794.117647058822</v>
      </c>
      <c r="D16" s="309"/>
    </row>
    <row r="17" spans="1:4" x14ac:dyDescent="0.25">
      <c r="A17">
        <v>6162</v>
      </c>
      <c r="B17" t="s">
        <v>125</v>
      </c>
      <c r="C17" s="2">
        <v>488713.23529411759</v>
      </c>
      <c r="D17" s="309"/>
    </row>
    <row r="18" spans="1:4" x14ac:dyDescent="0.25">
      <c r="A18">
        <v>6050</v>
      </c>
      <c r="B18" t="s">
        <v>126</v>
      </c>
      <c r="C18" s="2">
        <v>38341.176470588231</v>
      </c>
      <c r="D18" s="309"/>
    </row>
    <row r="19" spans="1:4" x14ac:dyDescent="0.25">
      <c r="A19">
        <v>6122</v>
      </c>
      <c r="B19" t="s">
        <v>127</v>
      </c>
      <c r="C19" s="2">
        <v>484905.1470588235</v>
      </c>
      <c r="D19" s="309"/>
    </row>
    <row r="20" spans="1:4" x14ac:dyDescent="0.25">
      <c r="A20">
        <v>6123</v>
      </c>
      <c r="B20" t="s">
        <v>128</v>
      </c>
      <c r="C20" s="2">
        <v>306005.1470588235</v>
      </c>
      <c r="D20" s="309"/>
    </row>
    <row r="21" spans="1:4" x14ac:dyDescent="0.25">
      <c r="A21">
        <v>6520</v>
      </c>
      <c r="B21" t="s">
        <v>129</v>
      </c>
      <c r="C21" s="2">
        <v>562041.91176470579</v>
      </c>
      <c r="D21" s="309"/>
    </row>
    <row r="22" spans="1:4" x14ac:dyDescent="0.25">
      <c r="A22">
        <v>2010</v>
      </c>
      <c r="B22" t="s">
        <v>130</v>
      </c>
      <c r="C22" s="2">
        <v>103501036.76470588</v>
      </c>
      <c r="D22" s="309"/>
    </row>
    <row r="23" spans="1:4" x14ac:dyDescent="0.25">
      <c r="A23">
        <v>5071</v>
      </c>
      <c r="B23" t="s">
        <v>131</v>
      </c>
      <c r="C23" s="2">
        <v>28615.441176470587</v>
      </c>
      <c r="D23" s="309"/>
    </row>
    <row r="24" spans="1:4" x14ac:dyDescent="0.25">
      <c r="A24">
        <v>2015</v>
      </c>
      <c r="B24" t="s">
        <v>132</v>
      </c>
      <c r="C24" s="2">
        <v>2594209.5588235292</v>
      </c>
      <c r="D24" s="309"/>
    </row>
    <row r="25" spans="1:4" x14ac:dyDescent="0.25">
      <c r="A25">
        <v>6125</v>
      </c>
      <c r="B25" t="s">
        <v>133</v>
      </c>
      <c r="C25" s="2">
        <v>126672.0588235294</v>
      </c>
      <c r="D25" s="309"/>
    </row>
    <row r="26" spans="1:4" x14ac:dyDescent="0.25">
      <c r="A26">
        <v>6121</v>
      </c>
      <c r="B26" t="s">
        <v>134</v>
      </c>
      <c r="C26" s="2">
        <v>1248372.794117647</v>
      </c>
      <c r="D26" s="309"/>
    </row>
    <row r="27" spans="1:4" x14ac:dyDescent="0.25">
      <c r="A27">
        <v>6124</v>
      </c>
      <c r="B27" t="s">
        <v>135</v>
      </c>
      <c r="C27" s="2">
        <v>1026908.8235294117</v>
      </c>
      <c r="D27" s="309"/>
    </row>
    <row r="28" spans="1:4" x14ac:dyDescent="0.25">
      <c r="A28">
        <v>6120</v>
      </c>
      <c r="B28" t="s">
        <v>136</v>
      </c>
      <c r="C28" s="2">
        <v>234757.35294117645</v>
      </c>
      <c r="D28" s="309"/>
    </row>
    <row r="29" spans="1:4" x14ac:dyDescent="0.25">
      <c r="A29">
        <v>6130</v>
      </c>
      <c r="B29" t="s">
        <v>137</v>
      </c>
      <c r="C29" s="2">
        <v>62499.999999999993</v>
      </c>
      <c r="D29" s="309"/>
    </row>
    <row r="30" spans="1:4" x14ac:dyDescent="0.25">
      <c r="A30">
        <v>6142</v>
      </c>
      <c r="B30" t="s">
        <v>138</v>
      </c>
      <c r="C30" s="2">
        <v>128761.0294117647</v>
      </c>
      <c r="D30" s="309"/>
    </row>
    <row r="31" spans="1:4" x14ac:dyDescent="0.25">
      <c r="A31">
        <v>7280</v>
      </c>
      <c r="B31" t="s">
        <v>139</v>
      </c>
      <c r="C31" s="2">
        <v>-583356.6176470588</v>
      </c>
      <c r="D31" s="309"/>
    </row>
    <row r="32" spans="1:4" x14ac:dyDescent="0.25">
      <c r="A32">
        <v>7380</v>
      </c>
      <c r="B32" t="s">
        <v>140</v>
      </c>
      <c r="C32" s="2">
        <v>470966.17647058819</v>
      </c>
      <c r="D32" s="309"/>
    </row>
    <row r="33" spans="1:4" x14ac:dyDescent="0.25">
      <c r="A33">
        <v>6100</v>
      </c>
      <c r="B33" t="s">
        <v>141</v>
      </c>
      <c r="C33" s="2">
        <v>340106.6176470588</v>
      </c>
      <c r="D33" s="309"/>
    </row>
    <row r="34" spans="1:4" x14ac:dyDescent="0.25">
      <c r="A34">
        <v>6870</v>
      </c>
      <c r="B34" t="s">
        <v>142</v>
      </c>
      <c r="C34" s="2">
        <v>44770.588235294112</v>
      </c>
      <c r="D34" s="309"/>
    </row>
    <row r="35" spans="1:4" x14ac:dyDescent="0.25">
      <c r="A35">
        <v>6861</v>
      </c>
      <c r="B35" t="s">
        <v>143</v>
      </c>
      <c r="C35" s="2">
        <v>159338.97058823527</v>
      </c>
      <c r="D35" s="309"/>
    </row>
    <row r="36" spans="1:4" x14ac:dyDescent="0.25">
      <c r="A36">
        <v>9210</v>
      </c>
      <c r="B36" t="s">
        <v>144</v>
      </c>
      <c r="C36" s="2">
        <v>18382352.94117647</v>
      </c>
      <c r="D36" s="309"/>
    </row>
    <row r="37" spans="1:4" x14ac:dyDescent="0.25">
      <c r="A37">
        <v>9010</v>
      </c>
      <c r="B37" t="s">
        <v>3</v>
      </c>
      <c r="C37" s="2">
        <v>-367647.0588235294</v>
      </c>
      <c r="D37" s="309"/>
    </row>
    <row r="38" spans="1:4" x14ac:dyDescent="0.25">
      <c r="A38">
        <v>6600</v>
      </c>
      <c r="B38" t="s">
        <v>145</v>
      </c>
      <c r="C38" s="2">
        <v>1380291.9117647058</v>
      </c>
      <c r="D38" s="309"/>
    </row>
    <row r="39" spans="1:4" x14ac:dyDescent="0.25">
      <c r="A39">
        <v>8190</v>
      </c>
      <c r="B39" t="s">
        <v>146</v>
      </c>
      <c r="C39" s="2">
        <v>362483.0882352941</v>
      </c>
      <c r="D39" s="309"/>
    </row>
    <row r="40" spans="1:4" x14ac:dyDescent="0.25">
      <c r="A40">
        <v>2019</v>
      </c>
      <c r="B40" t="s">
        <v>147</v>
      </c>
      <c r="C40" s="2">
        <v>-105963.23529411764</v>
      </c>
      <c r="D40" s="309"/>
    </row>
    <row r="41" spans="1:4" x14ac:dyDescent="0.25">
      <c r="A41">
        <v>5085</v>
      </c>
      <c r="B41" t="s">
        <v>101</v>
      </c>
      <c r="C41" s="2">
        <v>23219.852941176468</v>
      </c>
      <c r="D41" s="309"/>
    </row>
    <row r="42" spans="1:4" x14ac:dyDescent="0.25">
      <c r="A42">
        <v>8750</v>
      </c>
      <c r="B42" t="s">
        <v>148</v>
      </c>
      <c r="C42" s="2">
        <v>110322.0588235294</v>
      </c>
      <c r="D42" s="309"/>
    </row>
    <row r="43" spans="1:4" x14ac:dyDescent="0.25">
      <c r="A43">
        <v>5010</v>
      </c>
      <c r="B43" t="s">
        <v>149</v>
      </c>
      <c r="C43" s="2">
        <v>22554151.470588233</v>
      </c>
      <c r="D43" s="309"/>
    </row>
    <row r="44" spans="1:4" x14ac:dyDescent="0.25">
      <c r="A44">
        <v>9600</v>
      </c>
      <c r="B44" t="s">
        <v>150</v>
      </c>
      <c r="C44" s="2">
        <v>-12374490.44117647</v>
      </c>
      <c r="D44" s="309"/>
    </row>
    <row r="45" spans="1:4" x14ac:dyDescent="0.25">
      <c r="A45">
        <v>5035</v>
      </c>
      <c r="B45" t="s">
        <v>151</v>
      </c>
      <c r="C45" s="2">
        <v>2226513.2352941176</v>
      </c>
      <c r="D45" s="309"/>
    </row>
    <row r="46" spans="1:4" x14ac:dyDescent="0.25">
      <c r="A46">
        <v>5081</v>
      </c>
      <c r="B46" t="s">
        <v>152</v>
      </c>
      <c r="C46" s="2">
        <v>57153.676470588231</v>
      </c>
      <c r="D46" s="309"/>
    </row>
    <row r="47" spans="1:4" x14ac:dyDescent="0.25">
      <c r="A47">
        <v>9250</v>
      </c>
      <c r="B47" t="s">
        <v>5</v>
      </c>
      <c r="C47" s="2">
        <v>-91911.76470588235</v>
      </c>
      <c r="D47" s="309"/>
    </row>
    <row r="48" spans="1:4" x14ac:dyDescent="0.25">
      <c r="A48">
        <v>5086</v>
      </c>
      <c r="B48" t="s">
        <v>153</v>
      </c>
      <c r="C48" s="2">
        <v>16700.735294117647</v>
      </c>
      <c r="D48" s="309"/>
    </row>
    <row r="49" spans="1:4" x14ac:dyDescent="0.25">
      <c r="A49">
        <v>6141</v>
      </c>
      <c r="B49" t="s">
        <v>154</v>
      </c>
      <c r="C49" s="2">
        <v>27430.147058823528</v>
      </c>
      <c r="D49" s="309"/>
    </row>
    <row r="50" spans="1:4" x14ac:dyDescent="0.25">
      <c r="A50">
        <v>9710</v>
      </c>
      <c r="B50" t="s">
        <v>155</v>
      </c>
      <c r="C50" s="2">
        <v>-236247.79411764705</v>
      </c>
      <c r="D50" s="309"/>
    </row>
    <row r="51" spans="1:4" x14ac:dyDescent="0.25">
      <c r="A51">
        <v>9700</v>
      </c>
      <c r="B51" t="s">
        <v>103</v>
      </c>
      <c r="C51" s="2">
        <v>-194236.76470588235</v>
      </c>
      <c r="D51" s="309"/>
    </row>
    <row r="52" spans="1:4" x14ac:dyDescent="0.25">
      <c r="A52">
        <v>9740</v>
      </c>
      <c r="B52" t="s">
        <v>105</v>
      </c>
      <c r="C52" s="2">
        <v>-1559844.1176470588</v>
      </c>
      <c r="D52" s="309"/>
    </row>
    <row r="53" spans="1:4" x14ac:dyDescent="0.25">
      <c r="A53">
        <v>9711</v>
      </c>
      <c r="B53" t="s">
        <v>104</v>
      </c>
      <c r="C53" s="2">
        <v>-1020141.1764705882</v>
      </c>
      <c r="D53" s="309"/>
    </row>
    <row r="54" spans="1:4" x14ac:dyDescent="0.25">
      <c r="A54">
        <v>9719</v>
      </c>
      <c r="B54" t="s">
        <v>156</v>
      </c>
      <c r="C54" s="2">
        <v>106808.82352941176</v>
      </c>
      <c r="D54" s="309"/>
    </row>
    <row r="55" spans="1:4" x14ac:dyDescent="0.25">
      <c r="A55">
        <v>9760</v>
      </c>
      <c r="B55" t="s">
        <v>110</v>
      </c>
      <c r="C55" s="2">
        <v>-898539.70588235289</v>
      </c>
      <c r="D55" s="309"/>
    </row>
    <row r="56" spans="1:4" x14ac:dyDescent="0.25">
      <c r="A56">
        <v>9200</v>
      </c>
      <c r="B56" t="s">
        <v>157</v>
      </c>
      <c r="C56" s="2">
        <v>-45953921.323529407</v>
      </c>
      <c r="D56" s="309"/>
    </row>
    <row r="57" spans="1:4" x14ac:dyDescent="0.25">
      <c r="A57">
        <v>6011</v>
      </c>
      <c r="B57" t="s">
        <v>158</v>
      </c>
      <c r="C57" s="2">
        <v>54397.058823529405</v>
      </c>
      <c r="D57" s="309"/>
    </row>
    <row r="58" spans="1:4" x14ac:dyDescent="0.25">
      <c r="A58">
        <v>6145</v>
      </c>
      <c r="B58" t="s">
        <v>159</v>
      </c>
      <c r="C58" s="2">
        <v>5147.0588235294117</v>
      </c>
      <c r="D58" s="309"/>
    </row>
    <row r="59" spans="1:4" x14ac:dyDescent="0.25">
      <c r="A59">
        <v>1010</v>
      </c>
      <c r="B59" t="s">
        <v>160</v>
      </c>
      <c r="C59" s="2">
        <v>-94543981.617647052</v>
      </c>
      <c r="D59" s="309"/>
    </row>
    <row r="60" spans="1:4" x14ac:dyDescent="0.25">
      <c r="A60">
        <v>1011</v>
      </c>
      <c r="B60" t="s">
        <v>161</v>
      </c>
      <c r="C60" s="2">
        <v>-6602394.8529411759</v>
      </c>
      <c r="D60" s="309"/>
    </row>
    <row r="61" spans="1:4" x14ac:dyDescent="0.25">
      <c r="A61">
        <v>1021</v>
      </c>
      <c r="B61" t="s">
        <v>161</v>
      </c>
      <c r="C61" s="2">
        <v>-58767622.058823526</v>
      </c>
      <c r="D61" s="309"/>
    </row>
    <row r="62" spans="1:4" x14ac:dyDescent="0.25">
      <c r="A62">
        <v>9770</v>
      </c>
      <c r="B62" t="s">
        <v>162</v>
      </c>
      <c r="C62" s="2">
        <v>-6158.0882352941171</v>
      </c>
      <c r="D62" s="309"/>
    </row>
    <row r="63" spans="1:4" x14ac:dyDescent="0.25">
      <c r="A63">
        <v>6517</v>
      </c>
      <c r="B63" t="s">
        <v>163</v>
      </c>
      <c r="C63" s="2">
        <v>3455210.2941176468</v>
      </c>
      <c r="D63" s="309"/>
    </row>
    <row r="64" spans="1:4" x14ac:dyDescent="0.25">
      <c r="A64">
        <v>6140</v>
      </c>
      <c r="B64" t="s">
        <v>164</v>
      </c>
      <c r="C64" s="2">
        <v>164338.23529411762</v>
      </c>
      <c r="D64" s="309"/>
    </row>
    <row r="65" spans="1:4" x14ac:dyDescent="0.25">
      <c r="A65">
        <v>6030</v>
      </c>
      <c r="B65" t="s">
        <v>165</v>
      </c>
      <c r="C65" s="2">
        <v>115265.44117647057</v>
      </c>
      <c r="D65" s="309"/>
    </row>
    <row r="66" spans="1:4" x14ac:dyDescent="0.25">
      <c r="A66">
        <v>6000</v>
      </c>
      <c r="B66" t="s">
        <v>166</v>
      </c>
      <c r="C66" s="2">
        <v>391483.0882352941</v>
      </c>
      <c r="D66" s="309"/>
    </row>
    <row r="67" spans="1:4" x14ac:dyDescent="0.25">
      <c r="A67">
        <v>5043</v>
      </c>
      <c r="B67" t="s">
        <v>167</v>
      </c>
      <c r="C67" s="2">
        <v>314145.5882352941</v>
      </c>
      <c r="D67" s="309"/>
    </row>
    <row r="68" spans="1:4" x14ac:dyDescent="0.25">
      <c r="A68">
        <v>8700</v>
      </c>
      <c r="B68" t="s">
        <v>168</v>
      </c>
      <c r="C68" s="2">
        <v>34622141.911764704</v>
      </c>
      <c r="D68" s="309"/>
    </row>
    <row r="69" spans="1:4" x14ac:dyDescent="0.25">
      <c r="A69">
        <v>2070</v>
      </c>
      <c r="B69" t="s">
        <v>169</v>
      </c>
      <c r="C69" s="2">
        <v>3545.5882352941176</v>
      </c>
      <c r="D69" s="309"/>
    </row>
    <row r="70" spans="1:4" x14ac:dyDescent="0.25">
      <c r="A70">
        <v>9780</v>
      </c>
      <c r="B70" t="s">
        <v>170</v>
      </c>
      <c r="C70" s="2">
        <v>32640.441176470587</v>
      </c>
      <c r="D70" s="309"/>
    </row>
    <row r="71" spans="1:4" x14ac:dyDescent="0.25">
      <c r="A71">
        <v>2700</v>
      </c>
      <c r="B71" t="s">
        <v>171</v>
      </c>
      <c r="C71" s="2">
        <v>1032335.294117647</v>
      </c>
      <c r="D71" s="309"/>
    </row>
    <row r="72" spans="1:4" x14ac:dyDescent="0.25">
      <c r="A72">
        <v>2701</v>
      </c>
      <c r="B72" t="s">
        <v>172</v>
      </c>
      <c r="C72" s="2">
        <v>269032.35294117645</v>
      </c>
      <c r="D72" s="309"/>
    </row>
    <row r="73" spans="1:4" x14ac:dyDescent="0.25">
      <c r="A73">
        <v>9300</v>
      </c>
      <c r="B73" t="s">
        <v>173</v>
      </c>
      <c r="C73" s="2">
        <v>-123602.20588235294</v>
      </c>
      <c r="D73" s="309"/>
    </row>
    <row r="74" spans="1:4" x14ac:dyDescent="0.25">
      <c r="A74">
        <v>5040</v>
      </c>
      <c r="B74" t="s">
        <v>174</v>
      </c>
      <c r="C74" s="2">
        <v>2009011.7647058822</v>
      </c>
      <c r="D74" s="309"/>
    </row>
    <row r="75" spans="1:4" x14ac:dyDescent="0.25">
      <c r="A75">
        <v>6800</v>
      </c>
      <c r="B75" t="s">
        <v>175</v>
      </c>
      <c r="C75" s="2">
        <v>147319.85294117645</v>
      </c>
      <c r="D75" s="309"/>
    </row>
    <row r="76" spans="1:4" x14ac:dyDescent="0.25">
      <c r="A76">
        <v>9795</v>
      </c>
      <c r="B76" t="s">
        <v>176</v>
      </c>
      <c r="C76" s="2">
        <v>2531322.0588235292</v>
      </c>
      <c r="D76" s="309"/>
    </row>
    <row r="77" spans="1:4" x14ac:dyDescent="0.25">
      <c r="A77">
        <v>6090</v>
      </c>
      <c r="B77" t="s">
        <v>177</v>
      </c>
      <c r="C77" s="2">
        <v>17279.411764705881</v>
      </c>
      <c r="D77" s="309"/>
    </row>
    <row r="78" spans="1:4" x14ac:dyDescent="0.25">
      <c r="A78">
        <v>7210</v>
      </c>
      <c r="B78" t="s">
        <v>178</v>
      </c>
      <c r="C78" s="2">
        <v>-88567.647058823524</v>
      </c>
      <c r="D78" s="309"/>
    </row>
    <row r="79" spans="1:4" x14ac:dyDescent="0.25">
      <c r="A79">
        <v>7200</v>
      </c>
      <c r="B79" t="s">
        <v>179</v>
      </c>
      <c r="C79" s="2">
        <v>-108541.91176470587</v>
      </c>
      <c r="D79" s="309"/>
    </row>
    <row r="80" spans="1:4" x14ac:dyDescent="0.25">
      <c r="A80">
        <v>6180</v>
      </c>
      <c r="B80" t="s">
        <v>180</v>
      </c>
      <c r="C80" s="2">
        <v>195466.17647058822</v>
      </c>
      <c r="D80" s="309"/>
    </row>
    <row r="81" spans="1:4" x14ac:dyDescent="0.25">
      <c r="A81">
        <v>6540</v>
      </c>
      <c r="B81" t="s">
        <v>181</v>
      </c>
      <c r="C81" s="2">
        <v>10707.35294117647</v>
      </c>
      <c r="D81" s="309"/>
    </row>
    <row r="82" spans="1:4" x14ac:dyDescent="0.25">
      <c r="A82">
        <v>5090</v>
      </c>
      <c r="B82" t="s">
        <v>182</v>
      </c>
      <c r="C82" s="2">
        <v>25371.323529411762</v>
      </c>
      <c r="D82" s="309"/>
    </row>
    <row r="83" spans="1:4" x14ac:dyDescent="0.25">
      <c r="A83">
        <v>5091</v>
      </c>
      <c r="B83" t="s">
        <v>183</v>
      </c>
      <c r="C83" s="2">
        <v>81458.823529411762</v>
      </c>
      <c r="D83" s="309"/>
    </row>
    <row r="84" spans="1:4" x14ac:dyDescent="0.25">
      <c r="A84">
        <v>8350</v>
      </c>
      <c r="B84" t="s">
        <v>184</v>
      </c>
      <c r="C84" s="2">
        <v>8483900.7352941167</v>
      </c>
      <c r="D84" s="309"/>
    </row>
    <row r="85" spans="1:4" x14ac:dyDescent="0.25">
      <c r="A85">
        <v>2000</v>
      </c>
      <c r="B85" t="s">
        <v>185</v>
      </c>
      <c r="C85" s="2">
        <v>1173612.5</v>
      </c>
      <c r="D85" s="309"/>
    </row>
    <row r="86" spans="1:4" x14ac:dyDescent="0.25">
      <c r="A86">
        <v>2900</v>
      </c>
      <c r="B86" t="s">
        <v>186</v>
      </c>
      <c r="C86" s="2">
        <v>-1271580.1470588234</v>
      </c>
      <c r="D86" s="309"/>
    </row>
    <row r="87" spans="1:4" x14ac:dyDescent="0.25">
      <c r="A87">
        <v>9016</v>
      </c>
      <c r="B87" t="s">
        <v>4</v>
      </c>
      <c r="C87" s="2">
        <v>-3342867.6470588231</v>
      </c>
      <c r="D87" s="309"/>
    </row>
    <row r="90" spans="1:4" x14ac:dyDescent="0.25">
      <c r="B90" s="4" t="s">
        <v>238</v>
      </c>
      <c r="C90" s="1"/>
    </row>
    <row r="91" spans="1:4" x14ac:dyDescent="0.25">
      <c r="B91" s="3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Yfirlitsblað</vt:lpstr>
      <vt:lpstr>Verkefni 1</vt:lpstr>
      <vt:lpstr>Verkefni 2</vt:lpstr>
      <vt:lpstr>Verkefni 3</vt:lpstr>
      <vt:lpstr>Verkefni 4</vt:lpstr>
      <vt:lpstr>Verkefni 5</vt:lpstr>
      <vt:lpstr>Verkefni 6</vt:lpstr>
      <vt:lpstr>Verkefni 7</vt:lpstr>
      <vt:lpstr>Verkefni 8 a</vt:lpstr>
      <vt:lpstr>Verkefni 8 b</vt:lpstr>
      <vt:lpstr>Verkefni 8 c</vt:lpstr>
      <vt:lpstr>Verkefni 8 d</vt:lpstr>
      <vt:lpstr>Ársreikningur 9</vt:lpstr>
      <vt:lpstr>Aðalbók 9</vt:lpstr>
      <vt:lpstr>Fyrningaskrá 9</vt:lpstr>
      <vt:lpstr>Útreikningar 9</vt:lpstr>
      <vt:lpstr>'Ársreikningur 9'!hagn</vt:lpstr>
      <vt:lpstr>'Fyrningaskrá 9'!MAN</vt:lpstr>
      <vt:lpstr>'Ársreikningur 9'!Print_Area</vt:lpstr>
      <vt:lpstr>'Fyrningaskrá 9'!Print_Area</vt:lpstr>
      <vt:lpstr>'Aðalbók 9'!Print_Titles</vt:lpstr>
      <vt:lpstr>'Fyrningaskrá 9'!Print_Titles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Larusson, Jon Kristinn (IS - Reykjavik)</dc:creator>
  <cp:lastModifiedBy>Lenovo</cp:lastModifiedBy>
  <dcterms:created xsi:type="dcterms:W3CDTF">2015-11-24T09:59:21Z</dcterms:created>
  <dcterms:modified xsi:type="dcterms:W3CDTF">2016-10-05T11:54:03Z</dcterms:modified>
</cp:coreProperties>
</file>