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 tabRatio="862"/>
  </bookViews>
  <sheets>
    <sheet name="Verkefni 1" sheetId="2" r:id="rId1"/>
    <sheet name="Verkefni 2" sheetId="1" r:id="rId2"/>
    <sheet name="Verkefni 3" sheetId="3" r:id="rId3"/>
    <sheet name="Verkefni 4" sheetId="20" r:id="rId4"/>
    <sheet name="Verkefni 5" sheetId="14" r:id="rId5"/>
    <sheet name="Verkefni 6" sheetId="21" r:id="rId6"/>
    <sheet name="Verkefni 7" sheetId="22" r:id="rId7"/>
    <sheet name="Verkefni 8 a" sheetId="7" r:id="rId8"/>
    <sheet name="Verkefni 8 b" sheetId="12" r:id="rId9"/>
    <sheet name="Verkefni 8 c" sheetId="8" r:id="rId10"/>
    <sheet name="Verkefni 8 d" sheetId="13" r:id="rId11"/>
    <sheet name="Ársreikningur 9" sheetId="16" r:id="rId12"/>
    <sheet name="Aðalbók 9" sheetId="17" r:id="rId13"/>
    <sheet name="Fyrningaskrá 9" sheetId="18" r:id="rId14"/>
    <sheet name="Útreikningar 9" sheetId="19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1_" localSheetId="3">'[1]1994-skatt'!#REF!</definedName>
    <definedName name="_1_">'[1]1994-skatt'!#REF!</definedName>
    <definedName name="_2HLUTF" localSheetId="5">'[1]1994-skatt'!#REF!</definedName>
    <definedName name="_2HLUTF">'[1]1994-skatt'!#REF!</definedName>
    <definedName name="_3BYGGINGARVÍSIT" localSheetId="5">'[1]1994-skatt'!#REF!</definedName>
    <definedName name="_3BYGGINGARVÍSIT">'[1]1994-skatt'!#REF!</definedName>
    <definedName name="_xlnm._FilterDatabase" localSheetId="13" hidden="1">'Fyrningaskrá 9'!$A$17:$AB$60</definedName>
    <definedName name="_Sort" localSheetId="11" hidden="1">'Ársreikningur 9'!$31:$2760</definedName>
    <definedName name="´slkdfa">#REF!</definedName>
    <definedName name="a´sfkdl">#REF!</definedName>
    <definedName name="adflpl">#REF!</definedName>
    <definedName name="Adili" localSheetId="3">#REF!</definedName>
    <definedName name="Adili" localSheetId="5">#REF!</definedName>
    <definedName name="Adili">#REF!</definedName>
    <definedName name="adsfasfdaf">#REF!</definedName>
    <definedName name="ar_1">[2]Dagsetning!$B$12</definedName>
    <definedName name="ar0">'[3]Dagsetning lán'!$B$8</definedName>
    <definedName name="AS2DocOpenMode" hidden="1">"AS2DocumentEdit"</definedName>
    <definedName name="AS2HasNoAutoHeaderFooter" localSheetId="11" hidden="1">" "</definedName>
    <definedName name="AS2HasNoAutoHeaderFooter">"OFF"</definedName>
    <definedName name="AS2NamedRange" hidden="1">4</definedName>
    <definedName name="asdfa23">#REF!</definedName>
    <definedName name="asdfafasf">#REF!</definedName>
    <definedName name="ATS" localSheetId="3">#REF!</definedName>
    <definedName name="ATS" localSheetId="5">#REF!</definedName>
    <definedName name="ATS">#REF!</definedName>
    <definedName name="awgbht">#REF!</definedName>
    <definedName name="BEF" localSheetId="3">#REF!</definedName>
    <definedName name="BEF">#REF!</definedName>
    <definedName name="BVT" localSheetId="3">'[4]1994-skatt'!#REF!</definedName>
    <definedName name="BVT">'[4]1994-skatt'!#REF!</definedName>
    <definedName name="BYGGINGARVÍSITALA" localSheetId="3">'[4]1994-skatt'!#REF!</definedName>
    <definedName name="BYGGINGARVÍSITALA">'[4]1994-skatt'!#REF!</definedName>
    <definedName name="CAD" localSheetId="3">#REF!</definedName>
    <definedName name="CAD">#REF!</definedName>
    <definedName name="CHF" localSheetId="3">#REF!</definedName>
    <definedName name="CHF">#REF!</definedName>
    <definedName name="DAGS">[5]GRUNNUR!$E$5</definedName>
    <definedName name="DagsA" localSheetId="3">#REF!</definedName>
    <definedName name="DagsA">#REF!</definedName>
    <definedName name="date" localSheetId="3">#REF!</definedName>
    <definedName name="date">#REF!</definedName>
    <definedName name="DEM" localSheetId="3">#REF!</definedName>
    <definedName name="DEM">#REF!</definedName>
    <definedName name="DKK" localSheetId="3">#REF!</definedName>
    <definedName name="DKK">#REF!</definedName>
    <definedName name="ESP" localSheetId="3">#REF!</definedName>
    <definedName name="ESP">#REF!</definedName>
    <definedName name="FIM" localSheetId="3">#REF!</definedName>
    <definedName name="FIM">#REF!</definedName>
    <definedName name="FRF" localSheetId="3">#REF!</definedName>
    <definedName name="FRF">#REF!</definedName>
    <definedName name="fsfa">[6]REKEFN1997!#REF!</definedName>
    <definedName name="fyrn" localSheetId="3">[6]REKEFN1997!#REF!</definedName>
    <definedName name="fyrn" localSheetId="5">[6]REKEFN1997!#REF!</definedName>
    <definedName name="fyrn">[6]REKEFN1997!#REF!</definedName>
    <definedName name="GBP" localSheetId="3">#REF!</definedName>
    <definedName name="GBP" localSheetId="5">#REF!</definedName>
    <definedName name="GBP">#REF!</definedName>
    <definedName name="hagn" localSheetId="11">'Ársreikningur 9'!$D$24</definedName>
    <definedName name="hagn" localSheetId="3">[6]REKEFN1997!#REF!</definedName>
    <definedName name="hagn" localSheetId="5">[6]REKEFN1997!#REF!</definedName>
    <definedName name="hagn">[6]REKEFN1997!#REF!</definedName>
    <definedName name="hagn1" localSheetId="11">'Ársreikningur 9'!#REF!</definedName>
    <definedName name="hagn1" localSheetId="3">#REF!</definedName>
    <definedName name="hagn1" localSheetId="5">#REF!</definedName>
    <definedName name="hagn1">#REF!</definedName>
    <definedName name="Heimili" localSheetId="3">IF(ISBLANK(#REF!),"",#REF!)</definedName>
    <definedName name="Heimili" localSheetId="5">IF(ISBLANK(#REF!),"",#REF!)</definedName>
    <definedName name="Heimili">IF(ISBLANK(#REF!),"",#REF!)</definedName>
    <definedName name="HLUTFOLL" localSheetId="3">[7]Fyrnsk.!#REF!</definedName>
    <definedName name="HLUTFOLL" localSheetId="5">[7]Fyrnsk.!#REF!</definedName>
    <definedName name="HLUTFOLL">[7]Fyrnsk.!#REF!</definedName>
    <definedName name="IEP" localSheetId="3">#REF!</definedName>
    <definedName name="IEP" localSheetId="5">#REF!</definedName>
    <definedName name="IEP">#REF!</definedName>
    <definedName name="ITL" localSheetId="3">#REF!</definedName>
    <definedName name="ITL">#REF!</definedName>
    <definedName name="JPY" localSheetId="3">#REF!</definedName>
    <definedName name="JPY">#REF!</definedName>
    <definedName name="Kaupdagur" localSheetId="3">#REF!</definedName>
    <definedName name="Kaupdagur">#REF!</definedName>
    <definedName name="Kennitala" localSheetId="3">IF(AND('Verkefni 4'!TegFram&lt;4,'Verkefni 4'!Adili=2),'Verkefni 4'!Kennitala2,'Verkefni 4'!Kennitala1)</definedName>
    <definedName name="Kennitala" localSheetId="5">IF(AND('Verkefni 6'!TegFram&lt;4,'Verkefni 6'!Adili=2),'Verkefni 6'!Kennitala2,'Verkefni 6'!Kennitala1)</definedName>
    <definedName name="Kennitala">IF(AND([0]!TegFram&lt;4,[0]!Adili=2),[0]!Kennitala2,[0]!Kennitala1)</definedName>
    <definedName name="Kennitala1" localSheetId="3">IF(ISBLANK(#REF!)=TRUE,"",#REF!)</definedName>
    <definedName name="Kennitala1" localSheetId="5">IF(ISBLANK(#REF!)=TRUE,"",#REF!)</definedName>
    <definedName name="Kennitala1">IF(ISBLANK(#REF!)=TRUE,"",#REF!)</definedName>
    <definedName name="Kennitala2" localSheetId="3">IF(ISBLANK(#REF!)=TRUE,"",#REF!)</definedName>
    <definedName name="Kennitala2" localSheetId="5">IF(ISBLANK(#REF!)=TRUE,"",#REF!)</definedName>
    <definedName name="Kennitala2">IF(ISBLANK(#REF!)=TRUE,"",#REF!)</definedName>
    <definedName name="kljsaðoifj" localSheetId="3">#REF!</definedName>
    <definedName name="kljsaðoifj">#REF!</definedName>
    <definedName name="ldags">'[3]Dagsetning lán'!$B$10</definedName>
    <definedName name="LVT" localSheetId="3">#REF!</definedName>
    <definedName name="LVT">#REF!</definedName>
    <definedName name="MAN" localSheetId="13">'Fyrningaskrá 9'!$B$6</definedName>
    <definedName name="MAN" localSheetId="3">#REF!</definedName>
    <definedName name="MAN" localSheetId="5">#REF!</definedName>
    <definedName name="MAN">#REF!</definedName>
    <definedName name="mane" localSheetId="3">#REF!</definedName>
    <definedName name="mane" localSheetId="5">#REF!</definedName>
    <definedName name="mane">#REF!</definedName>
    <definedName name="NAFN">[5]GRUNNUR!$C$3</definedName>
    <definedName name="Nafn1" localSheetId="3">IF(ISBLANK(#REF!)=TRUE,"",#REF!)</definedName>
    <definedName name="Nafn1" localSheetId="5">IF(ISBLANK(#REF!)=TRUE,"",#REF!)</definedName>
    <definedName name="Nafn1">IF(ISBLANK(#REF!)=TRUE,"",#REF!)</definedName>
    <definedName name="Nafn2" localSheetId="3">IF(ISBLANK(#REF!)=TRUE,"",#REF!)</definedName>
    <definedName name="Nafn2" localSheetId="5">IF(ISBLANK(#REF!)=TRUE,"",#REF!)</definedName>
    <definedName name="Nafn2">IF(ISBLANK(#REF!)=TRUE,"",#REF!)</definedName>
    <definedName name="NLG" localSheetId="3">#REF!</definedName>
    <definedName name="NLG">#REF!</definedName>
    <definedName name="NOK" localSheetId="3">#REF!</definedName>
    <definedName name="NOK">#REF!</definedName>
    <definedName name="NPER" localSheetId="3">#REF!</definedName>
    <definedName name="NPER">#REF!</definedName>
    <definedName name="NVT" localSheetId="3">#REF!</definedName>
    <definedName name="NVT">#REF!</definedName>
    <definedName name="PR" localSheetId="3">#REF!</definedName>
    <definedName name="PR">#REF!</definedName>
    <definedName name="_xlnm.Print_Area" localSheetId="11">'Ársreikningur 9'!$A$1:$E$82</definedName>
    <definedName name="_xlnm.Print_Area" localSheetId="13">'Fyrningaskrá 9'!$A$3:$T$60</definedName>
    <definedName name="_xlnm.Print_Titles" localSheetId="12">'Aðalbók 9'!$A:$B,'Aðalbók 9'!$1:$3</definedName>
    <definedName name="_xlnm.Print_Titles" localSheetId="13">'Fyrningaskrá 9'!$7:$8</definedName>
    <definedName name="PTE" localSheetId="3">#REF!</definedName>
    <definedName name="PTE">#REF!</definedName>
    <definedName name="read" localSheetId="3">#REF!</definedName>
    <definedName name="read">#REF!</definedName>
    <definedName name="Reitur_A01" localSheetId="3">#REF!</definedName>
    <definedName name="Reitur_A01" localSheetId="5">#REF!</definedName>
    <definedName name="Reitur_A01">'[8]Verkefni 4 a'!$C$19</definedName>
    <definedName name="Reitur_A02" localSheetId="3">#REF!</definedName>
    <definedName name="Reitur_A02" localSheetId="5">#REF!</definedName>
    <definedName name="Reitur_A02">'[8]Verkefni 4 a'!$C$23</definedName>
    <definedName name="Reitur_A03" localSheetId="3">#REF!</definedName>
    <definedName name="Reitur_A03" localSheetId="5">#REF!</definedName>
    <definedName name="Reitur_A03">'[8]Verkefni 4 a'!$C$27</definedName>
    <definedName name="Reitur_A04" localSheetId="3">#REF!</definedName>
    <definedName name="Reitur_A04" localSheetId="5">#REF!</definedName>
    <definedName name="Reitur_A04">'[8]Verkefni 4 a'!$C$31</definedName>
    <definedName name="Reitur_A05" localSheetId="3">#REF!</definedName>
    <definedName name="Reitur_A05" localSheetId="5">#REF!</definedName>
    <definedName name="Reitur_A05">'[8]Verkefni 4 a'!$C$35</definedName>
    <definedName name="Reitur_A06" localSheetId="3">#REF!</definedName>
    <definedName name="Reitur_A06" localSheetId="5">#REF!</definedName>
    <definedName name="Reitur_A06">'[8]Verkefni 4 a'!$C$39</definedName>
    <definedName name="Reitur_AA1" localSheetId="3">#REF!</definedName>
    <definedName name="Reitur_AA1" localSheetId="5">#REF!</definedName>
    <definedName name="Reitur_AA1">#REF!</definedName>
    <definedName name="rekstur">[9]Dagsetning!$B$19</definedName>
    <definedName name="rekstur_1">[9]Dagsetning!$B$20</definedName>
    <definedName name="rsd" localSheetId="3">#REF!</definedName>
    <definedName name="rsd">#REF!</definedName>
    <definedName name="rsk" localSheetId="3">[6]REKEFN1997!#REF!</definedName>
    <definedName name="rsk" localSheetId="5">[6]REKEFN1997!#REF!</definedName>
    <definedName name="rsk">[6]REKEFN1997!#REF!</definedName>
    <definedName name="s" localSheetId="3">#REF!</definedName>
    <definedName name="s">#REF!</definedName>
    <definedName name="sd" localSheetId="3">IF(ISBLANK(#REF!)=TRUE,"",#REF!)</definedName>
    <definedName name="sd">IF(ISBLANK(#REF!)=TRUE,"",#REF!)</definedName>
    <definedName name="sdfa" localSheetId="3">#REF!</definedName>
    <definedName name="sdfa">#REF!</definedName>
    <definedName name="sdfsf" localSheetId="3">#REF!</definedName>
    <definedName name="sdfsf">#REF!</definedName>
    <definedName name="sdfsfd">#REF!</definedName>
    <definedName name="SEK" localSheetId="3">#REF!</definedName>
    <definedName name="SEK" localSheetId="5">#REF!</definedName>
    <definedName name="SEK">#REF!</definedName>
    <definedName name="sfadfsaf" localSheetId="3">IF(ISBLANK(#REF!)=TRUE,"",#REF!)</definedName>
    <definedName name="sfadfsaf">IF(ISBLANK(#REF!)=TRUE,"",#REF!)</definedName>
    <definedName name="sfdadsafsa" localSheetId="3">IF(ISBLANK(#REF!)=TRUE,"",#REF!)</definedName>
    <definedName name="sfdadsafsa">IF(ISBLANK(#REF!)=TRUE,"",#REF!)</definedName>
    <definedName name="sfdsdf">#REF!</definedName>
    <definedName name="ssd" localSheetId="3">#N/A</definedName>
    <definedName name="ssd">IF(AND([0]!TegFram&lt;4,[0]!Adili=2),[0]!sfadfsaf,[0]!sd)</definedName>
    <definedName name="STU" localSheetId="13">'Fyrningaskrá 9'!#REF!</definedName>
    <definedName name="STU" localSheetId="3">#REF!</definedName>
    <definedName name="STU" localSheetId="5">#REF!</definedName>
    <definedName name="STU">#REF!</definedName>
    <definedName name="Stuðull">!$D$3</definedName>
    <definedName name="summa" localSheetId="13">'Fyrningaskrá 9'!#REF!</definedName>
    <definedName name="summa" localSheetId="3">#REF!</definedName>
    <definedName name="summa" localSheetId="5">#REF!</definedName>
    <definedName name="summa">#REF!</definedName>
    <definedName name="summa1" localSheetId="3">#REF!</definedName>
    <definedName name="summa1">#REF!</definedName>
    <definedName name="TegFram" localSheetId="3">#REF!</definedName>
    <definedName name="TegFram" localSheetId="5">#REF!</definedName>
    <definedName name="TegFram">#REF!</definedName>
    <definedName name="TextRefCopy1" localSheetId="3">#REF!</definedName>
    <definedName name="TextRefCopy1">#REF!</definedName>
    <definedName name="TextRefCopy10" localSheetId="3">#REF!</definedName>
    <definedName name="TextRefCopy10">#REF!</definedName>
    <definedName name="TextRefCopy11" localSheetId="3">#REF!</definedName>
    <definedName name="TextRefCopy11">#REF!</definedName>
    <definedName name="TextRefCopy2" localSheetId="3">#REF!</definedName>
    <definedName name="TextRefCopy2">#REF!</definedName>
    <definedName name="TextRefCopy3" localSheetId="3">#REF!</definedName>
    <definedName name="TextRefCopy3">#REF!</definedName>
    <definedName name="TextRefCopy4" localSheetId="3">#REF!</definedName>
    <definedName name="TextRefCopy4">#REF!</definedName>
    <definedName name="TextRefCopy5" localSheetId="3">#REF!</definedName>
    <definedName name="TextRefCopy5">#REF!</definedName>
    <definedName name="TextRefCopy6" localSheetId="3">#REF!</definedName>
    <definedName name="TextRefCopy6">#REF!</definedName>
    <definedName name="TextRefCopy7" localSheetId="3">#REF!</definedName>
    <definedName name="TextRefCopy7">#REF!</definedName>
    <definedName name="TextRefCopy8" localSheetId="3">#REF!</definedName>
    <definedName name="TextRefCopy8">#REF!</definedName>
    <definedName name="TextRefCopy9" localSheetId="3">#REF!</definedName>
    <definedName name="TextRefCopy9">#REF!</definedName>
    <definedName name="TextRefCopyRangeCount" hidden="1">11</definedName>
    <definedName name="udags">'[3]Dagsetning lán'!$B$11</definedName>
    <definedName name="UPPHAF">[5]GRUNNUR!$E$8</definedName>
    <definedName name="USD" localSheetId="3">#REF!</definedName>
    <definedName name="USD">#REF!</definedName>
    <definedName name="vbf" localSheetId="3">[6]REKEFN1997!#REF!</definedName>
    <definedName name="vbf">[6]REKEFN1997!#REF!</definedName>
    <definedName name="wevf" localSheetId="3">#REF!</definedName>
    <definedName name="wevf">#REF!</definedName>
    <definedName name="wrn.Aging._.and._.Trend._.Analysis." localSheetId="1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DR" localSheetId="5">#REF!</definedName>
    <definedName name="XDR">#REF!</definedName>
    <definedName name="XEU" localSheetId="3">#REF!</definedName>
    <definedName name="XEU">#REF!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0" i="18" l="1"/>
  <c r="W60" i="18"/>
  <c r="V60" i="18"/>
  <c r="T60" i="18"/>
  <c r="S60" i="18"/>
  <c r="R60" i="18"/>
  <c r="Q60" i="18"/>
  <c r="O60" i="18"/>
  <c r="M60" i="18"/>
  <c r="J60" i="18"/>
  <c r="G60" i="18"/>
  <c r="F60" i="18"/>
  <c r="E60" i="18"/>
  <c r="X57" i="18"/>
  <c r="W57" i="18"/>
  <c r="V57" i="18"/>
  <c r="T57" i="18"/>
  <c r="S57" i="18"/>
  <c r="R57" i="18"/>
  <c r="Q57" i="18"/>
  <c r="O57" i="18"/>
  <c r="M57" i="18"/>
  <c r="J57" i="18"/>
  <c r="G57" i="18"/>
  <c r="F57" i="18"/>
  <c r="E57" i="18"/>
  <c r="AD55" i="18"/>
  <c r="AC55" i="18"/>
  <c r="AB55" i="18"/>
  <c r="AA55" i="18"/>
  <c r="Z55" i="18"/>
  <c r="X55" i="18"/>
  <c r="W55" i="18"/>
  <c r="V55" i="18"/>
  <c r="T55" i="18"/>
  <c r="S55" i="18"/>
  <c r="R55" i="18"/>
  <c r="Q55" i="18"/>
  <c r="O55" i="18"/>
  <c r="AD54" i="18"/>
  <c r="AC54" i="18"/>
  <c r="AB54" i="18"/>
  <c r="AA54" i="18"/>
  <c r="Z54" i="18"/>
  <c r="X54" i="18"/>
  <c r="W54" i="18"/>
  <c r="V54" i="18"/>
  <c r="T54" i="18"/>
  <c r="S54" i="18"/>
  <c r="R54" i="18"/>
  <c r="Q54" i="18"/>
  <c r="O54" i="18"/>
  <c r="X50" i="18"/>
  <c r="W50" i="18"/>
  <c r="V50" i="18"/>
  <c r="T50" i="18"/>
  <c r="S50" i="18"/>
  <c r="R50" i="18"/>
  <c r="Q50" i="18"/>
  <c r="O50" i="18"/>
  <c r="M50" i="18"/>
  <c r="J50" i="18"/>
  <c r="G50" i="18"/>
  <c r="F50" i="18"/>
  <c r="E50" i="18"/>
  <c r="AD48" i="18"/>
  <c r="AC48" i="18"/>
  <c r="AB48" i="18"/>
  <c r="AA48" i="18"/>
  <c r="Z48" i="18"/>
  <c r="X48" i="18"/>
  <c r="W48" i="18"/>
  <c r="V48" i="18"/>
  <c r="T48" i="18"/>
  <c r="S48" i="18"/>
  <c r="R48" i="18"/>
  <c r="Q48" i="18"/>
  <c r="O48" i="18"/>
  <c r="X43" i="18"/>
  <c r="W43" i="18"/>
  <c r="V43" i="18"/>
  <c r="T43" i="18"/>
  <c r="S43" i="18"/>
  <c r="R43" i="18"/>
  <c r="Q43" i="18"/>
  <c r="O43" i="18"/>
  <c r="M43" i="18"/>
  <c r="J43" i="18"/>
  <c r="G43" i="18"/>
  <c r="F43" i="18"/>
  <c r="E43" i="18"/>
  <c r="AD41" i="18"/>
  <c r="AC41" i="18"/>
  <c r="AB41" i="18"/>
  <c r="AA41" i="18"/>
  <c r="Z41" i="18"/>
  <c r="X41" i="18"/>
  <c r="W41" i="18"/>
  <c r="V41" i="18"/>
  <c r="T41" i="18"/>
  <c r="S41" i="18"/>
  <c r="R41" i="18"/>
  <c r="Q41" i="18"/>
  <c r="O41" i="18"/>
  <c r="AD40" i="18"/>
  <c r="AC40" i="18"/>
  <c r="AB40" i="18"/>
  <c r="AA40" i="18"/>
  <c r="Z40" i="18"/>
  <c r="X40" i="18"/>
  <c r="W40" i="18"/>
  <c r="V40" i="18"/>
  <c r="T40" i="18"/>
  <c r="S40" i="18"/>
  <c r="R40" i="18"/>
  <c r="Q40" i="18"/>
  <c r="O40" i="18"/>
  <c r="X36" i="18"/>
  <c r="W36" i="18"/>
  <c r="V36" i="18"/>
  <c r="T36" i="18"/>
  <c r="S36" i="18"/>
  <c r="R36" i="18"/>
  <c r="Q36" i="18"/>
  <c r="O36" i="18"/>
  <c r="M36" i="18"/>
  <c r="J36" i="18"/>
  <c r="G36" i="18"/>
  <c r="F36" i="18"/>
  <c r="E36" i="18"/>
  <c r="AD34" i="18"/>
  <c r="AC34" i="18"/>
  <c r="AB34" i="18"/>
  <c r="AA34" i="18"/>
  <c r="Z34" i="18"/>
  <c r="X34" i="18"/>
  <c r="W34" i="18"/>
  <c r="V34" i="18"/>
  <c r="T34" i="18"/>
  <c r="S34" i="18"/>
  <c r="R34" i="18"/>
  <c r="Q34" i="18"/>
  <c r="O34" i="18"/>
  <c r="AD33" i="18"/>
  <c r="AC33" i="18"/>
  <c r="AB33" i="18"/>
  <c r="AA33" i="18"/>
  <c r="Z33" i="18"/>
  <c r="X33" i="18"/>
  <c r="W33" i="18"/>
  <c r="V33" i="18"/>
  <c r="T33" i="18"/>
  <c r="S33" i="18"/>
  <c r="R33" i="18"/>
  <c r="Q33" i="18"/>
  <c r="O33" i="18"/>
  <c r="AD32" i="18"/>
  <c r="AC32" i="18"/>
  <c r="AB32" i="18"/>
  <c r="AA32" i="18"/>
  <c r="Z32" i="18"/>
  <c r="X32" i="18"/>
  <c r="W32" i="18"/>
  <c r="V32" i="18"/>
  <c r="T32" i="18"/>
  <c r="S32" i="18"/>
  <c r="R32" i="18"/>
  <c r="Q32" i="18"/>
  <c r="O32" i="18"/>
  <c r="X28" i="18"/>
  <c r="W28" i="18"/>
  <c r="V28" i="18"/>
  <c r="T28" i="18"/>
  <c r="S28" i="18"/>
  <c r="R28" i="18"/>
  <c r="Q28" i="18"/>
  <c r="O28" i="18"/>
  <c r="M28" i="18"/>
  <c r="J28" i="18"/>
  <c r="G28" i="18"/>
  <c r="F28" i="18"/>
  <c r="E28" i="18"/>
  <c r="AD26" i="18"/>
  <c r="AC26" i="18"/>
  <c r="AB26" i="18"/>
  <c r="AA26" i="18"/>
  <c r="Z26" i="18"/>
  <c r="X26" i="18"/>
  <c r="W26" i="18"/>
  <c r="V26" i="18"/>
  <c r="T26" i="18"/>
  <c r="S26" i="18"/>
  <c r="R26" i="18"/>
  <c r="Q26" i="18"/>
  <c r="O26" i="18"/>
  <c r="X21" i="18"/>
  <c r="W21" i="18"/>
  <c r="V21" i="18"/>
  <c r="T21" i="18"/>
  <c r="S21" i="18"/>
  <c r="R21" i="18"/>
  <c r="Q21" i="18"/>
  <c r="O21" i="18"/>
  <c r="M21" i="18"/>
  <c r="J21" i="18"/>
  <c r="G21" i="18"/>
  <c r="F21" i="18"/>
  <c r="E21" i="18"/>
  <c r="AD19" i="18"/>
  <c r="AC19" i="18"/>
  <c r="AB19" i="18"/>
  <c r="AA19" i="18"/>
  <c r="Z19" i="18"/>
  <c r="X19" i="18"/>
  <c r="W19" i="18"/>
  <c r="V19" i="18"/>
  <c r="T19" i="18"/>
  <c r="S19" i="18"/>
  <c r="R19" i="18"/>
  <c r="Q19" i="18"/>
  <c r="O19" i="18"/>
  <c r="AD18" i="18"/>
  <c r="AC18" i="18"/>
  <c r="AB18" i="18"/>
  <c r="AA18" i="18"/>
  <c r="Z18" i="18"/>
  <c r="X18" i="18"/>
  <c r="W18" i="18"/>
  <c r="V18" i="18"/>
  <c r="T18" i="18"/>
  <c r="S18" i="18"/>
  <c r="R18" i="18"/>
  <c r="Q18" i="18"/>
  <c r="O18" i="18"/>
  <c r="X14" i="18"/>
  <c r="W14" i="18"/>
  <c r="V14" i="18"/>
  <c r="T14" i="18"/>
  <c r="S14" i="18"/>
  <c r="R14" i="18"/>
  <c r="Q14" i="18"/>
  <c r="O14" i="18"/>
  <c r="M14" i="18"/>
  <c r="J14" i="18"/>
  <c r="G14" i="18"/>
  <c r="F14" i="18"/>
  <c r="E14" i="18"/>
  <c r="AD12" i="18"/>
  <c r="AC12" i="18"/>
  <c r="AB12" i="18"/>
  <c r="AA12" i="18"/>
  <c r="Z12" i="18"/>
  <c r="X12" i="18"/>
  <c r="W12" i="18"/>
  <c r="V12" i="18"/>
  <c r="T12" i="18"/>
  <c r="S12" i="18"/>
  <c r="R12" i="18"/>
  <c r="Q12" i="18"/>
  <c r="O12" i="18"/>
  <c r="H63" i="17"/>
  <c r="F63" i="17"/>
  <c r="E63" i="17"/>
  <c r="C63" i="17"/>
  <c r="C39" i="17"/>
  <c r="D80" i="16"/>
  <c r="D79" i="16"/>
  <c r="D78" i="16"/>
  <c r="D71" i="16"/>
  <c r="D65" i="16"/>
  <c r="D52" i="16"/>
  <c r="D48" i="16"/>
  <c r="D40" i="16"/>
  <c r="D24" i="16"/>
  <c r="D21" i="16"/>
  <c r="D16" i="16"/>
  <c r="C34" i="8"/>
  <c r="C21" i="8"/>
  <c r="B31" i="22"/>
  <c r="B29" i="22"/>
  <c r="B23" i="22"/>
  <c r="B18" i="22"/>
  <c r="B12" i="22"/>
  <c r="E51" i="21"/>
  <c r="D51" i="21"/>
  <c r="C51" i="21"/>
  <c r="E49" i="21"/>
  <c r="D49" i="21"/>
  <c r="C49" i="21"/>
  <c r="E47" i="21"/>
  <c r="D47" i="21"/>
  <c r="C47" i="21"/>
  <c r="E43" i="21"/>
  <c r="D43" i="21"/>
  <c r="C43" i="21"/>
  <c r="E42" i="21"/>
  <c r="D42" i="21"/>
  <c r="C41" i="21"/>
  <c r="E37" i="21"/>
  <c r="D37" i="21"/>
  <c r="C37" i="21"/>
  <c r="E36" i="21"/>
  <c r="D36" i="21"/>
  <c r="C36" i="21"/>
  <c r="E29" i="21"/>
  <c r="D29" i="21"/>
  <c r="C29" i="21"/>
  <c r="E27" i="21"/>
  <c r="D27" i="21"/>
  <c r="C27" i="21"/>
  <c r="D26" i="21"/>
  <c r="E22" i="21"/>
  <c r="D22" i="21"/>
  <c r="C22" i="21"/>
  <c r="E14" i="21"/>
  <c r="D14" i="21"/>
  <c r="C14" i="21"/>
  <c r="E20" i="14"/>
  <c r="D20" i="14"/>
  <c r="I16" i="20"/>
  <c r="H16" i="20"/>
  <c r="G16" i="20"/>
  <c r="F16" i="20"/>
  <c r="E16" i="20"/>
  <c r="D16" i="20"/>
  <c r="C16" i="20"/>
  <c r="I15" i="20"/>
  <c r="H15" i="20"/>
  <c r="G15" i="20"/>
  <c r="F15" i="20"/>
  <c r="E15" i="20"/>
  <c r="D15" i="20"/>
  <c r="C15" i="20"/>
  <c r="I14" i="20"/>
  <c r="I13" i="20"/>
  <c r="G13" i="20"/>
  <c r="F13" i="20"/>
  <c r="E13" i="20"/>
  <c r="D13" i="20"/>
  <c r="C13" i="20"/>
  <c r="I12" i="20"/>
  <c r="I11" i="20"/>
  <c r="I10" i="20"/>
  <c r="G10" i="20"/>
  <c r="F10" i="20"/>
  <c r="E10" i="20"/>
  <c r="D10" i="20"/>
  <c r="C10" i="20"/>
  <c r="B27" i="3"/>
  <c r="B24" i="3"/>
  <c r="B17" i="3"/>
  <c r="B15" i="3"/>
  <c r="B8" i="3"/>
</calcChain>
</file>

<file path=xl/sharedStrings.xml><?xml version="1.0" encoding="utf-8"?>
<sst xmlns="http://schemas.openxmlformats.org/spreadsheetml/2006/main" count="687" uniqueCount="481">
  <si>
    <t>Verkefni 1</t>
  </si>
  <si>
    <t>Sala</t>
  </si>
  <si>
    <t>Afskriftir</t>
  </si>
  <si>
    <t>Rekstrarhagnaður</t>
  </si>
  <si>
    <t>Greiddur arður</t>
  </si>
  <si>
    <t>Handbært fé frá rekstri</t>
  </si>
  <si>
    <t>Fjármögnunarhreyfingar</t>
  </si>
  <si>
    <t>Verkefni 4</t>
  </si>
  <si>
    <t>ALLS</t>
  </si>
  <si>
    <t>A</t>
  </si>
  <si>
    <t>Sala 7%</t>
  </si>
  <si>
    <t>B</t>
  </si>
  <si>
    <t>Undanþegin</t>
  </si>
  <si>
    <t>C</t>
  </si>
  <si>
    <t>Útskattur</t>
  </si>
  <si>
    <t>D</t>
  </si>
  <si>
    <t>Innskattur</t>
  </si>
  <si>
    <t>E</t>
  </si>
  <si>
    <t>Til greiðslu</t>
  </si>
  <si>
    <t>F</t>
  </si>
  <si>
    <t>Samtals</t>
  </si>
  <si>
    <t>Virðisaukaskattsskýrslur 2015</t>
  </si>
  <si>
    <t>Heiti bókhaldslykils</t>
  </si>
  <si>
    <t>Reikningssala (25,5%)</t>
  </si>
  <si>
    <t>Reikningssala (Án)</t>
  </si>
  <si>
    <t>Aðrar tekjur</t>
  </si>
  <si>
    <t>Vörukaup (25,5%)</t>
  </si>
  <si>
    <t>Erlend vörukaup</t>
  </si>
  <si>
    <t>Farmgjöld (Án)</t>
  </si>
  <si>
    <t>Innflutningsþjónusta (25,5%)</t>
  </si>
  <si>
    <t>Aðkeyrsla (25,5%)</t>
  </si>
  <si>
    <t>Aðflutningsgjöld</t>
  </si>
  <si>
    <t>Sorphirðugjöld (25,5%)</t>
  </si>
  <si>
    <t>Sýningarkostnaður (25,5%)</t>
  </si>
  <si>
    <t>Sýningarkostnaður (Án)</t>
  </si>
  <si>
    <t>Auglýsingar (25,5%)</t>
  </si>
  <si>
    <t>Vörur í ársbyrjun</t>
  </si>
  <si>
    <t>Laun - wages</t>
  </si>
  <si>
    <t>Lífeyrissjóðsframlag - pension cost</t>
  </si>
  <si>
    <t>Tryggingagjald - social security cost</t>
  </si>
  <si>
    <t>Sjúkra- og orlofssjóður</t>
  </si>
  <si>
    <t>Fagnaðir starfsmanna</t>
  </si>
  <si>
    <t>Lyf og læknishjálp</t>
  </si>
  <si>
    <t>Kaffikostnaður</t>
  </si>
  <si>
    <t>Matarkostnaður - kostfélag</t>
  </si>
  <si>
    <t>Vinnufatnaður (25,5%)</t>
  </si>
  <si>
    <t>Vinnufatnaður (Án)</t>
  </si>
  <si>
    <t>Sími (25,5%)</t>
  </si>
  <si>
    <t>Póstþjónusta (Án)</t>
  </si>
  <si>
    <t>Ritföng, pappír og prentun (25,5%)</t>
  </si>
  <si>
    <t>Bækur, blöð og tímarit (7%)</t>
  </si>
  <si>
    <t>Útlagður kostnaður (Án)</t>
  </si>
  <si>
    <t>Gjafir - styrkir - líknarmál</t>
  </si>
  <si>
    <t>Ferðakostnaður innanlands (25,5%)</t>
  </si>
  <si>
    <t>Ferðakostnaður erlendis</t>
  </si>
  <si>
    <t>Dagpeningar BL - travelling allowances</t>
  </si>
  <si>
    <t>Dagpeningar FL - travelling allowances</t>
  </si>
  <si>
    <t>Ferðakostnaður innanlands</t>
  </si>
  <si>
    <t>Ferðakostnaður - gisting (7%)</t>
  </si>
  <si>
    <t>Félagsgjöld - dues</t>
  </si>
  <si>
    <t>Risna - hospitality</t>
  </si>
  <si>
    <t>Móttaka erlendra gesta</t>
  </si>
  <si>
    <t>Funda- og viðskiptakostnaður</t>
  </si>
  <si>
    <t>Ráðstefnur - conference</t>
  </si>
  <si>
    <t>Bókhald-uppgjör-endurskoðun (25,5%)</t>
  </si>
  <si>
    <t>Vátryggingar</t>
  </si>
  <si>
    <t>Annar stjórnunarkostnaður (Án)</t>
  </si>
  <si>
    <t>Akstur leigubifreiða</t>
  </si>
  <si>
    <t>Rekstrarleiga:  operating leasing of car</t>
  </si>
  <si>
    <t>Eldsneyti (Án) - fuel</t>
  </si>
  <si>
    <t>Viðhald og viðgerðir (Án)</t>
  </si>
  <si>
    <t>Bifreiðastæði</t>
  </si>
  <si>
    <t>Annar bifreiðakostnaður (Án)</t>
  </si>
  <si>
    <t>Húsaleiga (25,5%) - rent of house</t>
  </si>
  <si>
    <t>Tölvukostnaður og rekstur (25,5%)</t>
  </si>
  <si>
    <t>Gjaldfærður tölvubúnaður (Án) - computer</t>
  </si>
  <si>
    <t>Gjaldfærð áhöld (25,5%)</t>
  </si>
  <si>
    <t>Afnotagjöld (Án)</t>
  </si>
  <si>
    <t>Vaxtatekjur úr félagasamstæðu</t>
  </si>
  <si>
    <t>Vaxtatekjur af bankareikningum</t>
  </si>
  <si>
    <t>Gengismunatekjur - currency income</t>
  </si>
  <si>
    <t>Bankaþóknun - þjónustugj: bank services</t>
  </si>
  <si>
    <t>Gengismunur - currency expenses</t>
  </si>
  <si>
    <t>Húsbúnaður og innréttingar 01.01</t>
  </si>
  <si>
    <t>Vörubirgðir - stock in trade</t>
  </si>
  <si>
    <t>Skuldunautar -skuldunautakerfi</t>
  </si>
  <si>
    <t>Kröfur á dótturfélög</t>
  </si>
  <si>
    <t>Bankareik 5600</t>
  </si>
  <si>
    <t>Bankareik 710032 EUR</t>
  </si>
  <si>
    <t>Hlutafé</t>
  </si>
  <si>
    <t>Yfirverðsreikningur hlutafjár</t>
  </si>
  <si>
    <t>Óráðstafað eigið fé 01.01.</t>
  </si>
  <si>
    <t>Greiddur arður - paid dividend</t>
  </si>
  <si>
    <t>Lögbundinn varasjóður</t>
  </si>
  <si>
    <t>Tekjuskattseinneign</t>
  </si>
  <si>
    <t xml:space="preserve">Lánadrottnar - creditor </t>
  </si>
  <si>
    <t>Ógreidd laun</t>
  </si>
  <si>
    <t>Ógreidd félagsgjöld</t>
  </si>
  <si>
    <t>Ógreiddur lífeyrissjóður</t>
  </si>
  <si>
    <t>Ógreitt annað v/starfsfólks</t>
  </si>
  <si>
    <t>Ógreidd staðgreiðsla</t>
  </si>
  <si>
    <t>Ógreitt tryggingagjald</t>
  </si>
  <si>
    <t>Reiknuð opinber gjöld</t>
  </si>
  <si>
    <t>Staðgr. fjármagsntekjusk. vaxta</t>
  </si>
  <si>
    <t>Uppgjör VSK-skatts: VAT-break</t>
  </si>
  <si>
    <t>Bókhaldslyklar</t>
  </si>
  <si>
    <t>Staða</t>
  </si>
  <si>
    <t>Heiti í ársreikningi</t>
  </si>
  <si>
    <t>Sjóður</t>
  </si>
  <si>
    <t>Sjóður og bankainnistæður</t>
  </si>
  <si>
    <t>Viðskiptamenn - Innl.</t>
  </si>
  <si>
    <t>Viðskiptakröfur</t>
  </si>
  <si>
    <t>Afrúnun með VSK</t>
  </si>
  <si>
    <t>Aðrar skammtímakröfur</t>
  </si>
  <si>
    <t>Fyrirframgr. kostnaður án vsk.</t>
  </si>
  <si>
    <t>Útlagður fjármagnsskattur</t>
  </si>
  <si>
    <t>Vélar og tæki - 1/1</t>
  </si>
  <si>
    <t>Varanlegir rekstrarfjármunir</t>
  </si>
  <si>
    <t>Vélar og tæki - kaup án vsk</t>
  </si>
  <si>
    <t>Tölvubúnaður - 1/1</t>
  </si>
  <si>
    <t>Tölvubúnaður - kaup án vsk</t>
  </si>
  <si>
    <t>Innréttingar/bún - 1/1</t>
  </si>
  <si>
    <t>Innréttingar/bún - kaup án vsk</t>
  </si>
  <si>
    <t>Virðisaukaskattur - uppgjörsl.</t>
  </si>
  <si>
    <t xml:space="preserve">Lánadrottnar innlendir        </t>
  </si>
  <si>
    <t>Viðskiptaskuldir</t>
  </si>
  <si>
    <t xml:space="preserve">Hlutafé                       </t>
  </si>
  <si>
    <t>Eigin hlutabréf</t>
  </si>
  <si>
    <t xml:space="preserve">Óráðstafað eigið fé           </t>
  </si>
  <si>
    <t>Óráðstafað eigið fé (-tap) fyrir skatta</t>
  </si>
  <si>
    <t>Félagsleg þjónusta</t>
  </si>
  <si>
    <t>Rekstrartekjur</t>
  </si>
  <si>
    <t>Seld þjónusta</t>
  </si>
  <si>
    <t>Akstur án vsk (Selt efni td)</t>
  </si>
  <si>
    <t>Aðk. Vaktþj. hjúkrunarfr.símav</t>
  </si>
  <si>
    <t>Kostnaðarverð seldra vara</t>
  </si>
  <si>
    <t>Aðk. Blóðsýnataka án vsk</t>
  </si>
  <si>
    <t>Smáefni EFT</t>
  </si>
  <si>
    <t>Slysatr. launþega &amp; verkt.</t>
  </si>
  <si>
    <t>Laun og launatengd gjöld</t>
  </si>
  <si>
    <t>Vottorð og lækniskostn.</t>
  </si>
  <si>
    <t>Auglýsingar án vsk.</t>
  </si>
  <si>
    <t>Annar rekstrarkostnaður</t>
  </si>
  <si>
    <t>Ferðakostn., flug.veit.gist.</t>
  </si>
  <si>
    <t>Kaffikostnaður starfsm.</t>
  </si>
  <si>
    <t>Tjónakostnaður án vsk.</t>
  </si>
  <si>
    <t>Skrifstofu og stjórnunarkostnaður</t>
  </si>
  <si>
    <t>Frjálsar ábyrgðartryggingar</t>
  </si>
  <si>
    <t>Fyrningar - Vélar/tæki</t>
  </si>
  <si>
    <t>Afskriftir fastafjármuna</t>
  </si>
  <si>
    <t>Innh-útskr-vansk.gjöld án vsk.</t>
  </si>
  <si>
    <t>Vaxtagjöld og verðbætur</t>
  </si>
  <si>
    <t>Fjármagnsgjöld</t>
  </si>
  <si>
    <t>Bókhaldslykill</t>
  </si>
  <si>
    <t>Innri ávöxtun (IRR)</t>
  </si>
  <si>
    <t>VLOOKUP</t>
  </si>
  <si>
    <t>IF</t>
  </si>
  <si>
    <t>SUMIF</t>
  </si>
  <si>
    <t>Yfirflokkur</t>
  </si>
  <si>
    <t>Flokkun í ársreikningi</t>
  </si>
  <si>
    <t>Með 2 aukastöfum</t>
  </si>
  <si>
    <t>Verkefni 2</t>
  </si>
  <si>
    <t>Endanlega afskrifaðar viðskiptakröfur í 24,0% þrepi</t>
  </si>
  <si>
    <t>Bifreiðahlunnindi</t>
  </si>
  <si>
    <t>Sala til útlanda án vsk.</t>
  </si>
  <si>
    <t>Söluhagnaður fastafjármuna</t>
  </si>
  <si>
    <t>Bifreiðaeign</t>
  </si>
  <si>
    <t>Ógreiddur virðisaukaskattur</t>
  </si>
  <si>
    <t>Kostnaður kaffistofu</t>
  </si>
  <si>
    <t>Afdreginn fjármagnstekjuskattur</t>
  </si>
  <si>
    <t>Verkefni 3</t>
  </si>
  <si>
    <t xml:space="preserve">  Rekstrartekjur</t>
  </si>
  <si>
    <t>Vörusala</t>
  </si>
  <si>
    <t xml:space="preserve">  Rekstrargjöld</t>
  </si>
  <si>
    <t>Laun og tengd gjöld</t>
  </si>
  <si>
    <t>Skrifstofu- og stjórnunarkostnaður</t>
  </si>
  <si>
    <t>Rekstrargjöld</t>
  </si>
  <si>
    <t>Hagnaður af rekstri án vaxta</t>
  </si>
  <si>
    <t xml:space="preserve">  Fjármunatekjur og (fjármagnsgjöld)</t>
  </si>
  <si>
    <t>Arðstekjur</t>
  </si>
  <si>
    <t>Gengismunur</t>
  </si>
  <si>
    <t>Fjármunatekjur - (fjármagnsgjöld)</t>
  </si>
  <si>
    <t>Hagnaður fyrir skatta</t>
  </si>
  <si>
    <t>Tekjuskattsstofn :</t>
  </si>
  <si>
    <t>Fjármunatekjur</t>
  </si>
  <si>
    <t>Sala 24,0%</t>
  </si>
  <si>
    <t>Verkefni 5</t>
  </si>
  <si>
    <t>Laun</t>
  </si>
  <si>
    <t>Dagpeningar</t>
  </si>
  <si>
    <t>Starfsmannafélag</t>
  </si>
  <si>
    <t>Færslur í bókhaldi</t>
  </si>
  <si>
    <t>Debet</t>
  </si>
  <si>
    <t>Kredit</t>
  </si>
  <si>
    <t>Tekjuskattur</t>
  </si>
  <si>
    <t>Hagnaður ársins</t>
  </si>
  <si>
    <t>Efnahagsreikningur</t>
  </si>
  <si>
    <t>Eignir</t>
  </si>
  <si>
    <t>Skýr.</t>
  </si>
  <si>
    <t>Fastafjármunir</t>
  </si>
  <si>
    <t>Eignarhlutur í félagi</t>
  </si>
  <si>
    <t>Veltufjármunir</t>
  </si>
  <si>
    <t>Vörubirgðir</t>
  </si>
  <si>
    <t>Handbært fé</t>
  </si>
  <si>
    <t xml:space="preserve">                                                                                           </t>
  </si>
  <si>
    <t>Eigið fé og skuldir</t>
  </si>
  <si>
    <t>Eigið fé</t>
  </si>
  <si>
    <t>Óráðstafað eigið fé</t>
  </si>
  <si>
    <t>Langtímaskuldir og skuldbindingar</t>
  </si>
  <si>
    <t>Skuldir við lánastofnanir</t>
  </si>
  <si>
    <t>Tekjuskattsskuldbinding</t>
  </si>
  <si>
    <t>Skammtímaskuldir</t>
  </si>
  <si>
    <t>Skammtímaskuldir við lánastofnanir</t>
  </si>
  <si>
    <t>Aðrar skammtímaskuldir</t>
  </si>
  <si>
    <t>Skuldir</t>
  </si>
  <si>
    <t>Aðalbók</t>
  </si>
  <si>
    <t>Nr</t>
  </si>
  <si>
    <t>Nafn</t>
  </si>
  <si>
    <t>Bráðabirgða</t>
  </si>
  <si>
    <t>Lokastaða</t>
  </si>
  <si>
    <t>1000</t>
  </si>
  <si>
    <t>2100</t>
  </si>
  <si>
    <t>Vörukaup innlend</t>
  </si>
  <si>
    <t>2110</t>
  </si>
  <si>
    <t>Vörukaup erlend</t>
  </si>
  <si>
    <t>2410</t>
  </si>
  <si>
    <t>Birgðabreyting</t>
  </si>
  <si>
    <t>3100</t>
  </si>
  <si>
    <t>3200</t>
  </si>
  <si>
    <t>Tryggingargjald</t>
  </si>
  <si>
    <t>3210</t>
  </si>
  <si>
    <t>Lífeyrissjóðsframlag</t>
  </si>
  <si>
    <t>3211</t>
  </si>
  <si>
    <t>Sjóðagjöld - mótframlag</t>
  </si>
  <si>
    <t>3310</t>
  </si>
  <si>
    <t>Tryggingar starfsfólks</t>
  </si>
  <si>
    <t>3340</t>
  </si>
  <si>
    <t>3350</t>
  </si>
  <si>
    <t>Vinnufatnaður</t>
  </si>
  <si>
    <t>4110</t>
  </si>
  <si>
    <t>Rafmagn</t>
  </si>
  <si>
    <t>4115</t>
  </si>
  <si>
    <t>Hiti 7%</t>
  </si>
  <si>
    <t>4140</t>
  </si>
  <si>
    <t>Húsaleiga</t>
  </si>
  <si>
    <t>4145</t>
  </si>
  <si>
    <t>4160</t>
  </si>
  <si>
    <t>Hreinlætisvörur</t>
  </si>
  <si>
    <t>4210</t>
  </si>
  <si>
    <t>Viðhald áhalda og tækja</t>
  </si>
  <si>
    <t>4240</t>
  </si>
  <si>
    <t>Gjaldfærð áhöld og tæki</t>
  </si>
  <si>
    <t>4315</t>
  </si>
  <si>
    <t>Aðkeyptur akstur sendibifreiða</t>
  </si>
  <si>
    <t>4410</t>
  </si>
  <si>
    <t>Sími</t>
  </si>
  <si>
    <t>4430</t>
  </si>
  <si>
    <t>Burðargjöld</t>
  </si>
  <si>
    <t>4460</t>
  </si>
  <si>
    <t>Pappír, prentun og ritföng</t>
  </si>
  <si>
    <t>4480</t>
  </si>
  <si>
    <t>Rekstur tölvukerfis</t>
  </si>
  <si>
    <t>4510</t>
  </si>
  <si>
    <t>Endurskoðun og reikningsskil</t>
  </si>
  <si>
    <t>4555</t>
  </si>
  <si>
    <t>Risna</t>
  </si>
  <si>
    <t>4580</t>
  </si>
  <si>
    <t>Auglýsingar</t>
  </si>
  <si>
    <t>4590</t>
  </si>
  <si>
    <t>Niðurfærðar og tapaðar kröfur</t>
  </si>
  <si>
    <t>4691</t>
  </si>
  <si>
    <t>Annar kostnaður</t>
  </si>
  <si>
    <t>5020</t>
  </si>
  <si>
    <t>Fyrningar</t>
  </si>
  <si>
    <t>6110</t>
  </si>
  <si>
    <t>Vaxtatekjur</t>
  </si>
  <si>
    <t>6120</t>
  </si>
  <si>
    <t>Söluhagnaður hlutabréfa</t>
  </si>
  <si>
    <t>6200</t>
  </si>
  <si>
    <t>6610</t>
  </si>
  <si>
    <t>7101</t>
  </si>
  <si>
    <t>Fasteign</t>
  </si>
  <si>
    <t>7301</t>
  </si>
  <si>
    <t>Bifreið</t>
  </si>
  <si>
    <t>7341</t>
  </si>
  <si>
    <t>Skrifstofubúnaður</t>
  </si>
  <si>
    <t>7400</t>
  </si>
  <si>
    <t>7520</t>
  </si>
  <si>
    <t>7620</t>
  </si>
  <si>
    <t>Viðskiptamenn</t>
  </si>
  <si>
    <t>7625</t>
  </si>
  <si>
    <t>Afskriftareikningur krafna (varúðarafskriftin)</t>
  </si>
  <si>
    <t>7650</t>
  </si>
  <si>
    <t>Fyrirframgreiddur kostnaður</t>
  </si>
  <si>
    <t>7658</t>
  </si>
  <si>
    <t>Fjármagnstekjuskattur, afdreginn</t>
  </si>
  <si>
    <t>7820</t>
  </si>
  <si>
    <t>Íslandsbanki tékkareikningur</t>
  </si>
  <si>
    <t>7830</t>
  </si>
  <si>
    <t>Íslandsbanki sparireikningur</t>
  </si>
  <si>
    <t>8100</t>
  </si>
  <si>
    <t>8120</t>
  </si>
  <si>
    <t>8400</t>
  </si>
  <si>
    <t>8700</t>
  </si>
  <si>
    <t>8850</t>
  </si>
  <si>
    <t>9320</t>
  </si>
  <si>
    <t>Lánardrottnar</t>
  </si>
  <si>
    <t>9410</t>
  </si>
  <si>
    <t>9412</t>
  </si>
  <si>
    <t>9430</t>
  </si>
  <si>
    <t>9535</t>
  </si>
  <si>
    <t>Uppgjörsreikningur fyrir vsk.</t>
  </si>
  <si>
    <t>9620</t>
  </si>
  <si>
    <t>Ógreitt tryggingargjald</t>
  </si>
  <si>
    <t>9640</t>
  </si>
  <si>
    <t>Reiknaðir áfallnir vextir</t>
  </si>
  <si>
    <t>Keypt</t>
  </si>
  <si>
    <t>(Selt)</t>
  </si>
  <si>
    <t>Aðrar upplýsingar fyrir bókun sölu</t>
  </si>
  <si>
    <t>Kaupár</t>
  </si>
  <si>
    <t>Stofnverð í ársbyrjun</t>
  </si>
  <si>
    <t>Fyrningar í ársbyrjun</t>
  </si>
  <si>
    <t>Áætlað hrakvirði</t>
  </si>
  <si>
    <t>Mán (1-12)</t>
  </si>
  <si>
    <t>Kaupverð</t>
  </si>
  <si>
    <t>Söluverð 
(í mínus)</t>
  </si>
  <si>
    <t>Fyrningar-grunnur</t>
  </si>
  <si>
    <t>Fyrn-hlutf</t>
  </si>
  <si>
    <t>Almenn fyrning</t>
  </si>
  <si>
    <t>Sölu- (hagn)/tap</t>
  </si>
  <si>
    <t>Fengnar fyrningar</t>
  </si>
  <si>
    <t>Bókfært verð</t>
  </si>
  <si>
    <t>Stofnverð við sölu</t>
  </si>
  <si>
    <t>Fengnar fyrningar v. sölu</t>
  </si>
  <si>
    <t>Bókfært verð við sölu</t>
  </si>
  <si>
    <t>FYRNINGASKÝRSLA:</t>
  </si>
  <si>
    <t>Dagsetning:</t>
  </si>
  <si>
    <t>Fjöldi mánuða</t>
  </si>
  <si>
    <t>Reiknisstærðir</t>
  </si>
  <si>
    <t>Heiti liðar</t>
  </si>
  <si>
    <t>Keypt eign mánuður</t>
  </si>
  <si>
    <t>Seld eign mánuður</t>
  </si>
  <si>
    <t>Fjöldi mán í afskrift</t>
  </si>
  <si>
    <t>Afskriftir með hrakvirði</t>
  </si>
  <si>
    <t>Afskriftir án hrakvirði</t>
  </si>
  <si>
    <t>Fasteignir</t>
  </si>
  <si>
    <t>Fasteignir samtals</t>
  </si>
  <si>
    <t>Vélar og tæki</t>
  </si>
  <si>
    <t>Vélar og tæki samtals</t>
  </si>
  <si>
    <t>Tölvubúnaður</t>
  </si>
  <si>
    <t>Skrifstofuáhöld og tæki. samtals</t>
  </si>
  <si>
    <t>Tölvubúnaður samtals</t>
  </si>
  <si>
    <t>Bifreiðar og flutningatæki</t>
  </si>
  <si>
    <t>Bifreiðar og flutningatæki samtals</t>
  </si>
  <si>
    <t>Lóðir</t>
  </si>
  <si>
    <t>Annað samtals</t>
  </si>
  <si>
    <t xml:space="preserve">Annað </t>
  </si>
  <si>
    <t>SAMTALS</t>
  </si>
  <si>
    <t>Birgðir</t>
  </si>
  <si>
    <t>HG-E56 Sendibíll eldri</t>
  </si>
  <si>
    <t>ER-P98 Sendibíll nýr</t>
  </si>
  <si>
    <t>Mótreikningur bifreiðahlunninda</t>
  </si>
  <si>
    <t>Efnahagur</t>
  </si>
  <si>
    <t>Rekstur</t>
  </si>
  <si>
    <t>Seldar vörur</t>
  </si>
  <si>
    <t>Eiginir</t>
  </si>
  <si>
    <t>Flokkun</t>
  </si>
  <si>
    <t>Hagnaður</t>
  </si>
  <si>
    <t>Rekstrarreikningur ársins 2014</t>
  </si>
  <si>
    <t>31. desember 2014</t>
  </si>
  <si>
    <t>Smiðjuvegur</t>
  </si>
  <si>
    <t>1100</t>
  </si>
  <si>
    <t>Söluhagnaður fasteigna</t>
  </si>
  <si>
    <t>8920</t>
  </si>
  <si>
    <t>Biðreikningur</t>
  </si>
  <si>
    <t>Verðtryggt lán nr. 10200</t>
  </si>
  <si>
    <t>Númer</t>
  </si>
  <si>
    <t>Heiti</t>
  </si>
  <si>
    <t>1110</t>
  </si>
  <si>
    <t>Seldar vörur  með 24,0% vsk</t>
  </si>
  <si>
    <t>Seldar vörur (útflutningur)</t>
  </si>
  <si>
    <t>1120</t>
  </si>
  <si>
    <t>Húsaleigutekjur með 24,0% vsk</t>
  </si>
  <si>
    <t>Innkaup með 24,0% vsk</t>
  </si>
  <si>
    <t>Erlend innkaup án vsk</t>
  </si>
  <si>
    <t>2310</t>
  </si>
  <si>
    <t>Launakostnaður</t>
  </si>
  <si>
    <t>Afstemming</t>
  </si>
  <si>
    <t>2430</t>
  </si>
  <si>
    <t>Launatengd gjöld</t>
  </si>
  <si>
    <t>Auglýsingar með vsk</t>
  </si>
  <si>
    <t>Í gulu reitina áttu að setja svarið, þ.e. hvernig nóvember/desember skýrslan á að líta út.</t>
  </si>
  <si>
    <t>Rafmagn með 24,0% vsk</t>
  </si>
  <si>
    <t>Hiti með 7% vsk</t>
  </si>
  <si>
    <t>Hér til hliðar eru upplýsingar úr aðalbók félagsins fyrir árið.</t>
  </si>
  <si>
    <t>3530</t>
  </si>
  <si>
    <t>Húsaleiga með 24,0% vsk</t>
  </si>
  <si>
    <t>3590</t>
  </si>
  <si>
    <t>Viðhald húsnæðis með 24,0% vsk</t>
  </si>
  <si>
    <t>3810</t>
  </si>
  <si>
    <t>Ritföng með 24,0% vsk</t>
  </si>
  <si>
    <t>3811</t>
  </si>
  <si>
    <t>Símakostnaður með 24,0% vsk</t>
  </si>
  <si>
    <t>3813</t>
  </si>
  <si>
    <t>Þjónustugjöld án vsk</t>
  </si>
  <si>
    <t>Kaffikostnaður með 24,0% vsk.</t>
  </si>
  <si>
    <t>3872</t>
  </si>
  <si>
    <t>Tölvuþjónusta með 24,0% vsk</t>
  </si>
  <si>
    <t>3880</t>
  </si>
  <si>
    <t>Endurskoðun með 24,0% vsk</t>
  </si>
  <si>
    <t>3881</t>
  </si>
  <si>
    <t>Áskriftir með 7% vsk</t>
  </si>
  <si>
    <t>3888</t>
  </si>
  <si>
    <t>Tryggingar</t>
  </si>
  <si>
    <t>3900</t>
  </si>
  <si>
    <t>Tapaðar kröfur með 24,0% vsk</t>
  </si>
  <si>
    <t>4120</t>
  </si>
  <si>
    <t>5140</t>
  </si>
  <si>
    <t>5217</t>
  </si>
  <si>
    <t>Vaxtagjöld</t>
  </si>
  <si>
    <t>Bensín vegna bifreiðar forstjóra m. 24,0% vsk.</t>
  </si>
  <si>
    <t>Verkefni 6</t>
  </si>
  <si>
    <t>Vextir</t>
  </si>
  <si>
    <t>Skattar</t>
  </si>
  <si>
    <t>31/12 12</t>
  </si>
  <si>
    <t>Fastafjármunir:</t>
  </si>
  <si>
    <t xml:space="preserve">Verðbréf </t>
  </si>
  <si>
    <t>Veltufjármunir:</t>
  </si>
  <si>
    <t>Eignir samtals</t>
  </si>
  <si>
    <t>Eigið fé:</t>
  </si>
  <si>
    <t>Skuldir:</t>
  </si>
  <si>
    <t>Langtímaskuldir</t>
  </si>
  <si>
    <t>Næsta árs afborganir</t>
  </si>
  <si>
    <t>Ýmsar skammtímaskuldir</t>
  </si>
  <si>
    <t>Skuldir samtals</t>
  </si>
  <si>
    <t>Eigið fé og skuldir samtals</t>
  </si>
  <si>
    <t>a</t>
  </si>
  <si>
    <t>b</t>
  </si>
  <si>
    <t>Veltufjárhlutfall</t>
  </si>
  <si>
    <t>c</t>
  </si>
  <si>
    <t>d</t>
  </si>
  <si>
    <t>e</t>
  </si>
  <si>
    <t xml:space="preserve">EBITDA  </t>
  </si>
  <si>
    <t>Rekstrarreikningar áranna 2012-2014</t>
  </si>
  <si>
    <t>Efnahagsreikningar áranna 2012-2014</t>
  </si>
  <si>
    <t>31/12 14</t>
  </si>
  <si>
    <t>31/12 13</t>
  </si>
  <si>
    <t>Veltuhraði viðskiptakrafna</t>
  </si>
  <si>
    <t>Arðsemi eigin fjár</t>
  </si>
  <si>
    <t>Skuldahlutfall</t>
  </si>
  <si>
    <t>Verkefni 8 b</t>
  </si>
  <si>
    <t>Verkefni 8 a</t>
  </si>
  <si>
    <t>Verkefni 8 c</t>
  </si>
  <si>
    <t>Verkefni 8d</t>
  </si>
  <si>
    <t>31.12.2014</t>
  </si>
  <si>
    <t>Verkefni 7</t>
  </si>
  <si>
    <t>Fjárfestingarhreyfingar</t>
  </si>
  <si>
    <t>Útgefið hlutafé</t>
  </si>
  <si>
    <t>Br. á handbæru fé</t>
  </si>
  <si>
    <t>Handbært fé 1/1</t>
  </si>
  <si>
    <t>Handbært fé 31/12</t>
  </si>
  <si>
    <t>Rekstrarhreyfingar</t>
  </si>
  <si>
    <t>Rekstrarliðir sem ekki hafa áhrif á handbært fé</t>
  </si>
  <si>
    <t>Gengismunur lána</t>
  </si>
  <si>
    <t>Söluhagnaður eigna</t>
  </si>
  <si>
    <t>Hreint veltufé frá rekstri</t>
  </si>
  <si>
    <t>Breytingar á rekstrartengdum eignum og skuldum</t>
  </si>
  <si>
    <t>Hækkun birgða</t>
  </si>
  <si>
    <t>Lækkun skammtímakrafna</t>
  </si>
  <si>
    <t>Hækkun skammtímaskulda</t>
  </si>
  <si>
    <t>Keypt bifreið</t>
  </si>
  <si>
    <t>Nýjar langtímaskuldir</t>
  </si>
  <si>
    <t>Svar</t>
  </si>
  <si>
    <t>Grænland ehf.</t>
  </si>
  <si>
    <t>Næsta árs afborgun langtímaskulda</t>
  </si>
  <si>
    <t>8750</t>
  </si>
  <si>
    <t>Verkefni 9</t>
  </si>
  <si>
    <t>Kaktus ehf.</t>
  </si>
  <si>
    <t>í desember.</t>
  </si>
  <si>
    <t>Auk þess liggur fyrir að keypt var fasteign að fjárhæð kr. 15.000.000 með 24,0 % virðisaukaskatti</t>
  </si>
  <si>
    <t>Reitur á framtali</t>
  </si>
  <si>
    <t>Húsaleiga án vsk. (kostnaður)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</si>
</sst>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0#\ \-\ 0#"/>
    <numFmt numFmtId="165" formatCode="#,##0\ ;[Red]\(#,##0\)"/>
    <numFmt numFmtId="166" formatCode="@*."/>
    <numFmt numFmtId="167" formatCode="#,##0_ ;[Red]\-#,##0\ "/>
    <numFmt numFmtId="168" formatCode="#,##0.0000000000"/>
    <numFmt numFmtId="169" formatCode="0_ ;[Red]\-0\ "/>
    <numFmt numFmtId="170" formatCode="0.0%"/>
    <numFmt numFmtId="171" formatCode="0.0"/>
    <numFmt numFmtId="172" formatCode="\ \ \ @*."/>
    <numFmt numFmtId="173" formatCode="@\ *."/>
    <numFmt numFmtId="174" formatCode="#,##0\ ;\(#,##0\)"/>
    <numFmt numFmtId="175" formatCode="dd/mm/yyyy"/>
    <numFmt numFmtId="176" formatCode="#.##0;\(#.##0\)"/>
    <numFmt numFmtId="177" formatCode="#.##0\ ;[Red]\(#.##0\)"/>
    <numFmt numFmtId="178" formatCode="dd/\ mmmm\ yyyy"/>
    <numFmt numFmtId="179" formatCode="#,##0.00\ ;[Red]\(#,##0.00\)"/>
    <numFmt numFmtId="180" formatCode="_(\ #,##0._);\(\ #,##0.\);_(* &quot;-&quot;_)"/>
    <numFmt numFmtId="181" formatCode="_(\ #,##0.00_);\(\ #,##0.00\);_(* &quot;-&quot;_)"/>
    <numFmt numFmtId="182" formatCode="#.##0&quot;KL&quot;\ ;\(#.##0&quot;KL&quot;\)"/>
    <numFmt numFmtId="183" formatCode="dd\-mm\-\å\å"/>
    <numFmt numFmtId="184" formatCode="dd\-mm\-yy"/>
    <numFmt numFmtId="185" formatCode="#,##0;[Red]\-#,##0"/>
    <numFmt numFmtId="186" formatCode="#,##0;\(#,##0\)"/>
    <numFmt numFmtId="187" formatCode="#,##0.0;\(#,##0.0\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Times New Roman"/>
      <family val="1"/>
    </font>
    <font>
      <i/>
      <sz val="8"/>
      <name val="Times New Roman"/>
      <family val="1"/>
    </font>
    <font>
      <u/>
      <sz val="10"/>
      <name val="Times New Roman"/>
      <family val="1"/>
    </font>
    <font>
      <sz val="10"/>
      <name val="Tms Rmn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6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  <font>
      <sz val="10"/>
      <color theme="1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9"/>
      <color indexed="12"/>
      <name val="Times New Roman"/>
      <family val="1"/>
    </font>
    <font>
      <b/>
      <i/>
      <sz val="9"/>
      <name val="Times New Roman"/>
      <family val="1"/>
    </font>
    <font>
      <sz val="9"/>
      <name val="Helv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color indexed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165" fontId="10" fillId="0" borderId="0"/>
    <xf numFmtId="0" fontId="10" fillId="0" borderId="0"/>
    <xf numFmtId="0" fontId="20" fillId="0" borderId="0"/>
    <xf numFmtId="0" fontId="26" fillId="0" borderId="0"/>
    <xf numFmtId="0" fontId="3" fillId="0" borderId="0"/>
  </cellStyleXfs>
  <cellXfs count="375">
    <xf numFmtId="0" fontId="0" fillId="0" borderId="0" xfId="0"/>
    <xf numFmtId="3" fontId="2" fillId="0" borderId="0" xfId="1" applyNumberFormat="1" applyFont="1"/>
    <xf numFmtId="3" fontId="1" fillId="0" borderId="0" xfId="1" applyNumberFormat="1"/>
    <xf numFmtId="3" fontId="1" fillId="2" borderId="0" xfId="1" applyNumberFormat="1" applyFill="1"/>
    <xf numFmtId="0" fontId="1" fillId="0" borderId="0" xfId="1"/>
    <xf numFmtId="0" fontId="3" fillId="0" borderId="0" xfId="3" applyFont="1"/>
    <xf numFmtId="0" fontId="1" fillId="0" borderId="0" xfId="3"/>
    <xf numFmtId="164" fontId="4" fillId="0" borderId="1" xfId="3" applyNumberFormat="1" applyFont="1" applyBorder="1"/>
    <xf numFmtId="0" fontId="4" fillId="0" borderId="1" xfId="3" applyFont="1" applyBorder="1" applyAlignment="1">
      <alignment horizontal="right"/>
    </xf>
    <xf numFmtId="0" fontId="4" fillId="0" borderId="0" xfId="3" applyFont="1"/>
    <xf numFmtId="165" fontId="3" fillId="0" borderId="0" xfId="3" applyNumberFormat="1" applyFont="1"/>
    <xf numFmtId="3" fontId="3" fillId="0" borderId="0" xfId="3" applyNumberFormat="1" applyFont="1"/>
    <xf numFmtId="165" fontId="3" fillId="0" borderId="2" xfId="3" applyNumberFormat="1" applyFont="1" applyBorder="1"/>
    <xf numFmtId="166" fontId="3" fillId="0" borderId="0" xfId="3" applyNumberFormat="1" applyFont="1" applyAlignment="1">
      <alignment horizontal="centerContinuous"/>
    </xf>
    <xf numFmtId="168" fontId="0" fillId="0" borderId="0" xfId="0" applyNumberFormat="1"/>
    <xf numFmtId="0" fontId="2" fillId="0" borderId="0" xfId="1" applyFont="1"/>
    <xf numFmtId="169" fontId="0" fillId="0" borderId="0" xfId="0" applyNumberFormat="1"/>
    <xf numFmtId="167" fontId="0" fillId="0" borderId="0" xfId="0" applyNumberFormat="1"/>
    <xf numFmtId="167" fontId="1" fillId="0" borderId="0" xfId="1" applyNumberFormat="1"/>
    <xf numFmtId="3" fontId="2" fillId="0" borderId="0" xfId="6" applyNumberFormat="1" applyFont="1"/>
    <xf numFmtId="3" fontId="1" fillId="0" borderId="0" xfId="6" applyNumberFormat="1"/>
    <xf numFmtId="170" fontId="1" fillId="2" borderId="0" xfId="5" applyNumberFormat="1" applyFont="1" applyFill="1"/>
    <xf numFmtId="0" fontId="1" fillId="2" borderId="0" xfId="1" applyFill="1"/>
    <xf numFmtId="0" fontId="1" fillId="2" borderId="0" xfId="1" applyFill="1" applyAlignment="1">
      <alignment horizontal="center"/>
    </xf>
    <xf numFmtId="167" fontId="1" fillId="2" borderId="0" xfId="1" applyNumberFormat="1" applyFill="1"/>
    <xf numFmtId="3" fontId="2" fillId="0" borderId="0" xfId="7" applyNumberFormat="1" applyFont="1" applyAlignment="1">
      <alignment horizontal="center" wrapText="1"/>
    </xf>
    <xf numFmtId="4" fontId="1" fillId="2" borderId="0" xfId="7" applyNumberFormat="1" applyFont="1" applyFill="1"/>
    <xf numFmtId="1" fontId="6" fillId="0" borderId="0" xfId="0" applyNumberFormat="1" applyFont="1"/>
    <xf numFmtId="1" fontId="0" fillId="0" borderId="0" xfId="0" applyNumberFormat="1"/>
    <xf numFmtId="1" fontId="0" fillId="0" borderId="0" xfId="0" applyNumberFormat="1" applyAlignment="1">
      <alignment horizontal="right"/>
    </xf>
    <xf numFmtId="171" fontId="0" fillId="0" borderId="0" xfId="0" applyNumberFormat="1"/>
    <xf numFmtId="0" fontId="4" fillId="0" borderId="0" xfId="1" applyFont="1"/>
    <xf numFmtId="0" fontId="3" fillId="0" borderId="0" xfId="1" applyFont="1"/>
    <xf numFmtId="0" fontId="3" fillId="0" borderId="0" xfId="1" applyFont="1" applyBorder="1"/>
    <xf numFmtId="38" fontId="4" fillId="0" borderId="0" xfId="1" applyNumberFormat="1" applyFont="1" applyBorder="1"/>
    <xf numFmtId="38" fontId="3" fillId="0" borderId="0" xfId="1" applyNumberFormat="1" applyFont="1" applyBorder="1"/>
    <xf numFmtId="38" fontId="7" fillId="0" borderId="4" xfId="1" applyNumberFormat="1" applyFont="1" applyBorder="1"/>
    <xf numFmtId="172" fontId="3" fillId="0" borderId="4" xfId="1" applyNumberFormat="1" applyFont="1" applyBorder="1"/>
    <xf numFmtId="38" fontId="8" fillId="0" borderId="4" xfId="1" applyNumberFormat="1" applyFont="1" applyBorder="1" applyAlignment="1">
      <alignment horizontal="right"/>
    </xf>
    <xf numFmtId="38" fontId="3" fillId="0" borderId="7" xfId="1" applyNumberFormat="1" applyFont="1" applyBorder="1"/>
    <xf numFmtId="38" fontId="4" fillId="0" borderId="4" xfId="1" applyNumberFormat="1" applyFont="1" applyBorder="1"/>
    <xf numFmtId="38" fontId="3" fillId="0" borderId="4" xfId="1" applyNumberFormat="1" applyFont="1" applyBorder="1"/>
    <xf numFmtId="172" fontId="4" fillId="0" borderId="4" xfId="1" applyNumberFormat="1" applyFont="1" applyBorder="1"/>
    <xf numFmtId="38" fontId="3" fillId="0" borderId="1" xfId="1" applyNumberFormat="1" applyFont="1" applyBorder="1"/>
    <xf numFmtId="165" fontId="11" fillId="0" borderId="0" xfId="8" applyFont="1"/>
    <xf numFmtId="0" fontId="12" fillId="0" borderId="1" xfId="9" applyFont="1" applyBorder="1"/>
    <xf numFmtId="165" fontId="12" fillId="0" borderId="0" xfId="8" applyFont="1"/>
    <xf numFmtId="165" fontId="12" fillId="0" borderId="0" xfId="8" applyFont="1" applyAlignment="1">
      <alignment horizontal="center"/>
    </xf>
    <xf numFmtId="165" fontId="13" fillId="0" borderId="0" xfId="8" applyFont="1" applyAlignment="1">
      <alignment horizontal="center"/>
    </xf>
    <xf numFmtId="165" fontId="2" fillId="0" borderId="0" xfId="8" applyFont="1" applyAlignment="1" applyProtection="1">
      <alignment horizontal="center"/>
      <protection locked="0"/>
    </xf>
    <xf numFmtId="0" fontId="2" fillId="0" borderId="0" xfId="8" applyNumberFormat="1" applyFont="1" applyAlignment="1">
      <alignment horizontal="center"/>
    </xf>
    <xf numFmtId="0" fontId="13" fillId="0" borderId="0" xfId="8" applyNumberFormat="1" applyFont="1"/>
    <xf numFmtId="165" fontId="13" fillId="0" borderId="0" xfId="8" applyFont="1" applyAlignment="1" applyProtection="1">
      <alignment horizontal="left"/>
      <protection locked="0"/>
    </xf>
    <xf numFmtId="165" fontId="13" fillId="0" borderId="0" xfId="8" applyFont="1" applyAlignment="1" applyProtection="1">
      <alignment horizontal="center"/>
      <protection locked="0"/>
    </xf>
    <xf numFmtId="49" fontId="13" fillId="0" borderId="0" xfId="8" applyNumberFormat="1" applyFont="1" applyAlignment="1">
      <alignment horizontal="center"/>
    </xf>
    <xf numFmtId="173" fontId="12" fillId="0" borderId="0" xfId="8" applyNumberFormat="1" applyFont="1" applyFill="1" applyAlignment="1" applyProtection="1">
      <alignment horizontal="centerContinuous"/>
      <protection locked="0"/>
    </xf>
    <xf numFmtId="173" fontId="12" fillId="0" borderId="0" xfId="8" applyNumberFormat="1" applyFont="1" applyAlignment="1" applyProtection="1">
      <alignment horizontal="centerContinuous"/>
      <protection locked="0"/>
    </xf>
    <xf numFmtId="0" fontId="12" fillId="0" borderId="0" xfId="8" applyNumberFormat="1" applyFont="1" applyAlignment="1">
      <alignment horizontal="center"/>
    </xf>
    <xf numFmtId="174" fontId="14" fillId="4" borderId="0" xfId="8" applyNumberFormat="1" applyFont="1" applyFill="1" applyBorder="1" applyProtection="1">
      <protection locked="0"/>
    </xf>
    <xf numFmtId="174" fontId="12" fillId="4" borderId="0" xfId="8" applyNumberFormat="1" applyFont="1" applyFill="1" applyBorder="1" applyProtection="1">
      <protection locked="0"/>
    </xf>
    <xf numFmtId="0" fontId="12" fillId="0" borderId="0" xfId="8" applyNumberFormat="1" applyFont="1" applyAlignment="1" applyProtection="1">
      <alignment horizontal="center"/>
      <protection locked="0"/>
    </xf>
    <xf numFmtId="174" fontId="12" fillId="0" borderId="0" xfId="8" applyNumberFormat="1" applyFont="1" applyBorder="1" applyProtection="1">
      <protection locked="0"/>
    </xf>
    <xf numFmtId="174" fontId="12" fillId="4" borderId="0" xfId="8" applyNumberFormat="1" applyFont="1" applyFill="1" applyProtection="1">
      <protection locked="0"/>
    </xf>
    <xf numFmtId="174" fontId="14" fillId="4" borderId="1" xfId="8" applyNumberFormat="1" applyFont="1" applyFill="1" applyBorder="1" applyProtection="1">
      <protection locked="0"/>
    </xf>
    <xf numFmtId="0" fontId="2" fillId="0" borderId="0" xfId="8" applyNumberFormat="1" applyFont="1" applyAlignment="1" applyProtection="1">
      <alignment horizontal="left"/>
      <protection locked="0"/>
    </xf>
    <xf numFmtId="0" fontId="12" fillId="0" borderId="0" xfId="9" applyFont="1"/>
    <xf numFmtId="173" fontId="13" fillId="0" borderId="0" xfId="8" applyNumberFormat="1" applyFont="1" applyAlignment="1" applyProtection="1">
      <alignment horizontal="centerContinuous"/>
      <protection locked="0"/>
    </xf>
    <xf numFmtId="174" fontId="12" fillId="0" borderId="8" xfId="8" applyNumberFormat="1" applyFont="1" applyBorder="1" applyProtection="1">
      <protection locked="0"/>
    </xf>
    <xf numFmtId="0" fontId="11" fillId="0" borderId="0" xfId="9" applyNumberFormat="1" applyFont="1" applyBorder="1" applyAlignment="1" applyProtection="1">
      <protection locked="0"/>
    </xf>
    <xf numFmtId="165" fontId="15" fillId="0" borderId="0" xfId="8" applyFont="1"/>
    <xf numFmtId="0" fontId="12" fillId="0" borderId="0" xfId="9" applyNumberFormat="1" applyFont="1" applyBorder="1" applyProtection="1">
      <protection locked="0"/>
    </xf>
    <xf numFmtId="0" fontId="13" fillId="0" borderId="0" xfId="9" applyNumberFormat="1" applyFont="1" applyBorder="1" applyProtection="1">
      <protection locked="0"/>
    </xf>
    <xf numFmtId="0" fontId="12" fillId="0" borderId="0" xfId="9" applyNumberFormat="1" applyFont="1" applyBorder="1" applyAlignment="1" applyProtection="1">
      <alignment horizontal="center"/>
      <protection locked="0"/>
    </xf>
    <xf numFmtId="165" fontId="12" fillId="0" borderId="0" xfId="9" applyNumberFormat="1" applyFont="1" applyBorder="1" applyAlignment="1" applyProtection="1">
      <alignment horizontal="center"/>
      <protection locked="0"/>
    </xf>
    <xf numFmtId="0" fontId="1" fillId="0" borderId="0" xfId="9" applyFont="1"/>
    <xf numFmtId="0" fontId="2" fillId="0" borderId="0" xfId="9" applyFont="1" applyAlignment="1">
      <alignment horizontal="center"/>
    </xf>
    <xf numFmtId="175" fontId="2" fillId="0" borderId="0" xfId="8" quotePrefix="1" applyNumberFormat="1" applyFont="1" applyAlignment="1">
      <alignment horizontal="center"/>
    </xf>
    <xf numFmtId="0" fontId="13" fillId="0" borderId="0" xfId="8" applyNumberFormat="1" applyFont="1" applyAlignment="1">
      <alignment horizontal="right"/>
    </xf>
    <xf numFmtId="165" fontId="1" fillId="0" borderId="0" xfId="8" applyFont="1"/>
    <xf numFmtId="176" fontId="16" fillId="0" borderId="0" xfId="9" applyNumberFormat="1" applyFont="1" applyAlignment="1" applyProtection="1">
      <alignment horizontal="center"/>
      <protection locked="0"/>
    </xf>
    <xf numFmtId="0" fontId="2" fillId="0" borderId="0" xfId="8" applyNumberFormat="1" applyFont="1" applyAlignment="1">
      <alignment horizontal="right"/>
    </xf>
    <xf numFmtId="165" fontId="2" fillId="0" borderId="0" xfId="9" applyNumberFormat="1" applyFont="1" applyProtection="1">
      <protection locked="0"/>
    </xf>
    <xf numFmtId="0" fontId="13" fillId="0" borderId="0" xfId="9" applyNumberFormat="1" applyFont="1" applyProtection="1">
      <protection locked="0"/>
    </xf>
    <xf numFmtId="0" fontId="12" fillId="0" borderId="0" xfId="9" applyNumberFormat="1" applyFont="1" applyAlignment="1" applyProtection="1">
      <alignment horizontal="center"/>
      <protection locked="0"/>
    </xf>
    <xf numFmtId="165" fontId="13" fillId="0" borderId="0" xfId="9" applyNumberFormat="1" applyFont="1"/>
    <xf numFmtId="165" fontId="12" fillId="0" borderId="0" xfId="9" applyNumberFormat="1" applyFont="1" applyProtection="1">
      <protection locked="0"/>
    </xf>
    <xf numFmtId="0" fontId="13" fillId="0" borderId="0" xfId="9" applyNumberFormat="1" applyFont="1" applyAlignment="1">
      <alignment horizontal="right"/>
    </xf>
    <xf numFmtId="0" fontId="12" fillId="0" borderId="0" xfId="9" applyFont="1" applyAlignment="1">
      <alignment horizontal="center"/>
    </xf>
    <xf numFmtId="174" fontId="13" fillId="4" borderId="0" xfId="9" applyNumberFormat="1" applyFont="1" applyFill="1"/>
    <xf numFmtId="176" fontId="17" fillId="0" borderId="0" xfId="9" applyNumberFormat="1" applyFont="1" applyProtection="1">
      <protection locked="0"/>
    </xf>
    <xf numFmtId="174" fontId="12" fillId="4" borderId="0" xfId="9" applyNumberFormat="1" applyFont="1" applyFill="1"/>
    <xf numFmtId="165" fontId="12" fillId="0" borderId="0" xfId="8" applyFont="1" applyBorder="1"/>
    <xf numFmtId="0" fontId="13" fillId="0" borderId="0" xfId="9" applyNumberFormat="1" applyFont="1" applyAlignment="1" applyProtection="1">
      <alignment horizontal="right"/>
      <protection locked="0"/>
    </xf>
    <xf numFmtId="176" fontId="12" fillId="0" borderId="0" xfId="9" applyNumberFormat="1" applyFont="1" applyAlignment="1" applyProtection="1">
      <alignment horizontal="center"/>
      <protection locked="0"/>
    </xf>
    <xf numFmtId="174" fontId="12" fillId="4" borderId="1" xfId="8" applyNumberFormat="1" applyFont="1" applyFill="1" applyBorder="1" applyProtection="1">
      <protection locked="0"/>
    </xf>
    <xf numFmtId="177" fontId="12" fillId="0" borderId="0" xfId="9" applyNumberFormat="1" applyFont="1" applyProtection="1">
      <protection locked="0"/>
    </xf>
    <xf numFmtId="165" fontId="12" fillId="0" borderId="0" xfId="9" applyNumberFormat="1" applyFont="1" applyBorder="1" applyProtection="1">
      <protection locked="0"/>
    </xf>
    <xf numFmtId="178" fontId="11" fillId="0" borderId="0" xfId="9" applyNumberFormat="1" applyFont="1" applyBorder="1" applyAlignment="1" applyProtection="1">
      <protection locked="0"/>
    </xf>
    <xf numFmtId="0" fontId="13" fillId="0" borderId="0" xfId="9" applyNumberFormat="1" applyFont="1" applyAlignment="1" applyProtection="1">
      <alignment horizontal="justify"/>
      <protection locked="0"/>
    </xf>
    <xf numFmtId="0" fontId="2" fillId="0" borderId="0" xfId="9" applyNumberFormat="1" applyFont="1" applyProtection="1">
      <protection locked="0"/>
    </xf>
    <xf numFmtId="177" fontId="2" fillId="0" borderId="0" xfId="9" applyNumberFormat="1" applyFont="1" applyAlignment="1" applyProtection="1">
      <protection locked="0"/>
    </xf>
    <xf numFmtId="174" fontId="12" fillId="0" borderId="0" xfId="9" applyNumberFormat="1" applyFont="1"/>
    <xf numFmtId="174" fontId="14" fillId="0" borderId="0" xfId="8" applyNumberFormat="1" applyFont="1" applyBorder="1" applyProtection="1">
      <protection locked="0"/>
    </xf>
    <xf numFmtId="174" fontId="12" fillId="0" borderId="7" xfId="8" applyNumberFormat="1" applyFont="1" applyBorder="1" applyProtection="1">
      <protection locked="0"/>
    </xf>
    <xf numFmtId="49" fontId="12" fillId="0" borderId="0" xfId="9" applyNumberFormat="1" applyFont="1" applyAlignment="1" applyProtection="1">
      <alignment horizontal="center"/>
      <protection locked="0"/>
    </xf>
    <xf numFmtId="165" fontId="14" fillId="0" borderId="0" xfId="8" applyFont="1"/>
    <xf numFmtId="174" fontId="12" fillId="0" borderId="1" xfId="8" applyNumberFormat="1" applyFont="1" applyBorder="1" applyProtection="1">
      <protection locked="0"/>
    </xf>
    <xf numFmtId="177" fontId="18" fillId="0" borderId="0" xfId="9" applyNumberFormat="1" applyFont="1" applyProtection="1">
      <protection locked="0"/>
    </xf>
    <xf numFmtId="179" fontId="12" fillId="0" borderId="0" xfId="9" applyNumberFormat="1" applyFont="1" applyBorder="1" applyProtection="1">
      <protection locked="0"/>
    </xf>
    <xf numFmtId="0" fontId="2" fillId="0" borderId="0" xfId="6" applyFont="1"/>
    <xf numFmtId="0" fontId="1" fillId="0" borderId="0" xfId="7" applyFont="1"/>
    <xf numFmtId="0" fontId="1" fillId="0" borderId="0" xfId="7" applyNumberFormat="1" applyFont="1"/>
    <xf numFmtId="0" fontId="2" fillId="0" borderId="0" xfId="7" applyFont="1"/>
    <xf numFmtId="0" fontId="2" fillId="0" borderId="0" xfId="7" applyNumberFormat="1" applyFont="1"/>
    <xf numFmtId="49" fontId="2" fillId="0" borderId="0" xfId="7" applyNumberFormat="1" applyFont="1" applyAlignment="1">
      <alignment horizontal="left" wrapText="1"/>
    </xf>
    <xf numFmtId="49" fontId="2" fillId="0" borderId="0" xfId="7" applyNumberFormat="1" applyFont="1" applyAlignment="1">
      <alignment horizontal="center" wrapText="1"/>
    </xf>
    <xf numFmtId="49" fontId="1" fillId="0" borderId="0" xfId="7" applyNumberFormat="1" applyFont="1" applyAlignment="1">
      <alignment horizontal="left"/>
    </xf>
    <xf numFmtId="49" fontId="19" fillId="0" borderId="0" xfId="7" applyNumberFormat="1" applyFont="1" applyAlignment="1">
      <alignment horizontal="left" vertical="top" wrapText="1"/>
    </xf>
    <xf numFmtId="180" fontId="1" fillId="0" borderId="0" xfId="7" applyNumberFormat="1" applyFont="1" applyAlignment="1">
      <alignment horizontal="right"/>
    </xf>
    <xf numFmtId="3" fontId="1" fillId="0" borderId="0" xfId="7" applyNumberFormat="1" applyFont="1" applyAlignment="1">
      <alignment horizontal="right"/>
    </xf>
    <xf numFmtId="3" fontId="1" fillId="0" borderId="0" xfId="7" applyNumberFormat="1" applyFont="1" applyFill="1"/>
    <xf numFmtId="49" fontId="1" fillId="0" borderId="0" xfId="7" applyNumberFormat="1" applyFont="1" applyAlignment="1">
      <alignment horizontal="left" vertical="top" wrapText="1"/>
    </xf>
    <xf numFmtId="0" fontId="0" fillId="0" borderId="0" xfId="7" applyNumberFormat="1" applyFont="1"/>
    <xf numFmtId="0" fontId="1" fillId="0" borderId="0" xfId="7" applyNumberFormat="1" applyFont="1" applyAlignment="1">
      <alignment horizontal="right"/>
    </xf>
    <xf numFmtId="3" fontId="1" fillId="0" borderId="0" xfId="7" applyNumberFormat="1" applyFont="1"/>
    <xf numFmtId="0" fontId="1" fillId="0" borderId="0" xfId="7" quotePrefix="1" applyNumberFormat="1" applyFont="1"/>
    <xf numFmtId="181" fontId="1" fillId="0" borderId="0" xfId="7" applyNumberFormat="1" applyFont="1"/>
    <xf numFmtId="3" fontId="1" fillId="0" borderId="9" xfId="7" applyNumberFormat="1" applyFont="1" applyBorder="1" applyAlignment="1">
      <alignment horizontal="right"/>
    </xf>
    <xf numFmtId="49" fontId="1" fillId="0" borderId="0" xfId="7" quotePrefix="1" applyNumberFormat="1" applyFont="1" applyAlignment="1">
      <alignment horizontal="left"/>
    </xf>
    <xf numFmtId="173" fontId="3" fillId="0" borderId="0" xfId="10" applyNumberFormat="1" applyFont="1" applyFill="1" applyAlignment="1" applyProtection="1">
      <alignment horizontal="centerContinuous"/>
    </xf>
    <xf numFmtId="0" fontId="3" fillId="0" borderId="0" xfId="10" applyNumberFormat="1" applyFont="1" applyFill="1" applyAlignment="1" applyProtection="1">
      <alignment horizontal="center"/>
    </xf>
    <xf numFmtId="0" fontId="21" fillId="0" borderId="0" xfId="10" applyFont="1" applyFill="1" applyAlignment="1" applyProtection="1">
      <alignment horizontal="center"/>
    </xf>
    <xf numFmtId="182" fontId="21" fillId="0" borderId="0" xfId="10" applyNumberFormat="1" applyFont="1" applyFill="1" applyAlignment="1" applyProtection="1">
      <alignment horizontal="right"/>
    </xf>
    <xf numFmtId="182" fontId="21" fillId="0" borderId="0" xfId="10" applyNumberFormat="1" applyFont="1" applyFill="1" applyBorder="1" applyAlignment="1" applyProtection="1">
      <alignment horizontal="right"/>
    </xf>
    <xf numFmtId="182" fontId="21" fillId="0" borderId="1" xfId="10" applyNumberFormat="1" applyFont="1" applyFill="1" applyBorder="1" applyAlignment="1" applyProtection="1">
      <alignment horizontal="centerContinuous"/>
    </xf>
    <xf numFmtId="182" fontId="21" fillId="0" borderId="0" xfId="10" applyNumberFormat="1" applyFont="1" applyFill="1" applyBorder="1" applyAlignment="1" applyProtection="1">
      <alignment horizontal="centerContinuous"/>
    </xf>
    <xf numFmtId="9" fontId="21" fillId="0" borderId="0" xfId="10" applyNumberFormat="1" applyFont="1" applyFill="1" applyAlignment="1" applyProtection="1">
      <alignment horizontal="center"/>
    </xf>
    <xf numFmtId="3" fontId="21" fillId="0" borderId="0" xfId="10" applyNumberFormat="1" applyFont="1" applyFill="1" applyBorder="1" applyProtection="1"/>
    <xf numFmtId="3" fontId="3" fillId="0" borderId="1" xfId="10" applyNumberFormat="1" applyFont="1" applyFill="1" applyBorder="1" applyProtection="1"/>
    <xf numFmtId="3" fontId="21" fillId="0" borderId="1" xfId="10" applyNumberFormat="1" applyFont="1" applyFill="1" applyBorder="1" applyProtection="1"/>
    <xf numFmtId="3" fontId="20" fillId="0" borderId="0" xfId="10" applyNumberFormat="1" applyFont="1" applyFill="1" applyBorder="1" applyAlignment="1" applyProtection="1">
      <alignment horizontal="center"/>
    </xf>
    <xf numFmtId="3" fontId="21" fillId="0" borderId="0" xfId="10" applyNumberFormat="1" applyFont="1" applyFill="1" applyProtection="1"/>
    <xf numFmtId="173" fontId="3" fillId="0" borderId="0" xfId="10" applyNumberFormat="1" applyFont="1" applyFill="1" applyAlignment="1" applyProtection="1">
      <alignment horizontal="centerContinuous" wrapText="1"/>
    </xf>
    <xf numFmtId="0" fontId="3" fillId="0" borderId="0" xfId="10" applyNumberFormat="1" applyFont="1" applyFill="1" applyAlignment="1" applyProtection="1">
      <alignment horizontal="center" wrapText="1"/>
    </xf>
    <xf numFmtId="0" fontId="21" fillId="0" borderId="0" xfId="10" applyFont="1" applyFill="1" applyBorder="1" applyAlignment="1" applyProtection="1">
      <alignment horizontal="center" wrapText="1"/>
    </xf>
    <xf numFmtId="182" fontId="21" fillId="0" borderId="0" xfId="10" applyNumberFormat="1" applyFont="1" applyFill="1" applyBorder="1" applyAlignment="1" applyProtection="1">
      <alignment horizontal="right" wrapText="1"/>
    </xf>
    <xf numFmtId="0" fontId="21" fillId="0" borderId="1" xfId="10" applyFont="1" applyFill="1" applyBorder="1" applyAlignment="1" applyProtection="1">
      <alignment horizontal="center" wrapText="1"/>
    </xf>
    <xf numFmtId="182" fontId="21" fillId="0" borderId="1" xfId="10" applyNumberFormat="1" applyFont="1" applyFill="1" applyBorder="1" applyAlignment="1" applyProtection="1">
      <alignment horizontal="center" wrapText="1"/>
    </xf>
    <xf numFmtId="182" fontId="21" fillId="0" borderId="1" xfId="10" applyNumberFormat="1" applyFont="1" applyFill="1" applyBorder="1" applyAlignment="1" applyProtection="1">
      <alignment horizontal="right" wrapText="1"/>
    </xf>
    <xf numFmtId="183" fontId="21" fillId="0" borderId="0" xfId="10" applyNumberFormat="1" applyFont="1" applyFill="1" applyBorder="1" applyAlignment="1" applyProtection="1">
      <alignment horizontal="right" wrapText="1"/>
    </xf>
    <xf numFmtId="9" fontId="21" fillId="0" borderId="0" xfId="10" applyNumberFormat="1" applyFont="1" applyFill="1" applyBorder="1" applyAlignment="1" applyProtection="1">
      <alignment horizontal="center" wrapText="1"/>
    </xf>
    <xf numFmtId="3" fontId="21" fillId="0" borderId="0" xfId="10" applyNumberFormat="1" applyFont="1" applyFill="1" applyBorder="1" applyAlignment="1" applyProtection="1">
      <alignment wrapText="1"/>
    </xf>
    <xf numFmtId="3" fontId="21" fillId="0" borderId="1" xfId="10" applyNumberFormat="1" applyFont="1" applyFill="1" applyBorder="1" applyAlignment="1" applyProtection="1">
      <alignment wrapText="1"/>
    </xf>
    <xf numFmtId="3" fontId="20" fillId="0" borderId="0" xfId="10" applyNumberFormat="1" applyFont="1" applyFill="1" applyBorder="1" applyAlignment="1" applyProtection="1">
      <alignment horizontal="center" wrapText="1"/>
    </xf>
    <xf numFmtId="3" fontId="21" fillId="0" borderId="0" xfId="10" applyNumberFormat="1" applyFont="1" applyFill="1" applyBorder="1" applyAlignment="1" applyProtection="1">
      <alignment horizontal="centerContinuous" wrapText="1"/>
    </xf>
    <xf numFmtId="3" fontId="21" fillId="0" borderId="0" xfId="10" applyNumberFormat="1" applyFont="1" applyFill="1" applyAlignment="1" applyProtection="1">
      <alignment wrapText="1"/>
    </xf>
    <xf numFmtId="182" fontId="22" fillId="0" borderId="1" xfId="10" applyNumberFormat="1" applyFont="1" applyFill="1" applyBorder="1" applyProtection="1"/>
    <xf numFmtId="182" fontId="23" fillId="0" borderId="1" xfId="10" applyNumberFormat="1" applyFont="1" applyFill="1" applyBorder="1" applyAlignment="1" applyProtection="1">
      <alignment horizontal="left"/>
    </xf>
    <xf numFmtId="182" fontId="3" fillId="0" borderId="0" xfId="10" applyNumberFormat="1" applyFont="1" applyFill="1" applyBorder="1" applyAlignment="1" applyProtection="1">
      <alignment horizontal="centerContinuous"/>
    </xf>
    <xf numFmtId="182" fontId="3" fillId="0" borderId="0" xfId="10" applyNumberFormat="1" applyFont="1" applyFill="1" applyBorder="1" applyAlignment="1" applyProtection="1">
      <alignment horizontal="center"/>
    </xf>
    <xf numFmtId="3" fontId="3" fillId="0" borderId="0" xfId="10" applyNumberFormat="1" applyFont="1" applyFill="1" applyBorder="1" applyProtection="1"/>
    <xf numFmtId="9" fontId="3" fillId="0" borderId="0" xfId="10" applyNumberFormat="1" applyFont="1" applyFill="1" applyBorder="1" applyAlignment="1" applyProtection="1">
      <alignment horizontal="center"/>
    </xf>
    <xf numFmtId="3" fontId="3" fillId="0" borderId="0" xfId="10" applyNumberFormat="1" applyFont="1" applyFill="1" applyProtection="1"/>
    <xf numFmtId="3" fontId="3" fillId="0" borderId="0" xfId="10" applyNumberFormat="1" applyFont="1" applyFill="1" applyBorder="1" applyAlignment="1" applyProtection="1">
      <alignment horizontal="center"/>
    </xf>
    <xf numFmtId="182" fontId="22" fillId="0" borderId="7" xfId="10" applyNumberFormat="1" applyFont="1" applyFill="1" applyBorder="1" applyProtection="1"/>
    <xf numFmtId="184" fontId="22" fillId="0" borderId="7" xfId="10" quotePrefix="1" applyNumberFormat="1" applyFont="1" applyFill="1" applyBorder="1" applyAlignment="1" applyProtection="1">
      <alignment horizontal="left"/>
    </xf>
    <xf numFmtId="184" fontId="22" fillId="0" borderId="7" xfId="10" applyNumberFormat="1" applyFont="1" applyFill="1" applyBorder="1" applyAlignment="1" applyProtection="1">
      <alignment horizontal="centerContinuous"/>
    </xf>
    <xf numFmtId="3" fontId="3" fillId="0" borderId="7" xfId="10" applyNumberFormat="1" applyFont="1" applyFill="1" applyBorder="1" applyProtection="1"/>
    <xf numFmtId="182" fontId="3" fillId="0" borderId="0" xfId="10" applyNumberFormat="1" applyFont="1" applyFill="1" applyAlignment="1" applyProtection="1">
      <alignment horizontal="center"/>
    </xf>
    <xf numFmtId="182" fontId="3" fillId="0" borderId="0" xfId="10" applyNumberFormat="1" applyFont="1" applyFill="1" applyAlignment="1" applyProtection="1">
      <alignment horizontal="centerContinuous"/>
    </xf>
    <xf numFmtId="182" fontId="22" fillId="0" borderId="0" xfId="10" applyNumberFormat="1" applyFont="1" applyFill="1" applyBorder="1" applyProtection="1"/>
    <xf numFmtId="182" fontId="23" fillId="0" borderId="0" xfId="10" applyNumberFormat="1" applyFont="1" applyFill="1" applyBorder="1" applyAlignment="1" applyProtection="1">
      <alignment horizontal="left"/>
    </xf>
    <xf numFmtId="184" fontId="22" fillId="0" borderId="0" xfId="10" applyNumberFormat="1" applyFont="1" applyFill="1" applyBorder="1" applyAlignment="1" applyProtection="1">
      <alignment horizontal="centerContinuous"/>
    </xf>
    <xf numFmtId="182" fontId="22" fillId="0" borderId="0" xfId="10" applyNumberFormat="1" applyFont="1" applyFill="1" applyProtection="1"/>
    <xf numFmtId="0" fontId="22" fillId="0" borderId="0" xfId="10" applyFont="1" applyFill="1" applyAlignment="1" applyProtection="1">
      <alignment horizontal="center"/>
    </xf>
    <xf numFmtId="182" fontId="3" fillId="0" borderId="0" xfId="10" applyNumberFormat="1" applyFont="1" applyFill="1" applyProtection="1"/>
    <xf numFmtId="182" fontId="3" fillId="0" borderId="0" xfId="10" applyNumberFormat="1" applyFont="1" applyFill="1" applyBorder="1" applyProtection="1"/>
    <xf numFmtId="0" fontId="3" fillId="0" borderId="0" xfId="10" applyFont="1" applyFill="1" applyProtection="1"/>
    <xf numFmtId="9" fontId="3" fillId="0" borderId="0" xfId="10" applyNumberFormat="1" applyFont="1" applyFill="1" applyAlignment="1" applyProtection="1">
      <alignment horizontal="center"/>
    </xf>
    <xf numFmtId="3" fontId="4" fillId="0" borderId="10" xfId="10" applyNumberFormat="1" applyFont="1" applyFill="1" applyBorder="1" applyAlignment="1" applyProtection="1">
      <alignment horizontal="left"/>
    </xf>
    <xf numFmtId="3" fontId="3" fillId="0" borderId="11" xfId="10" applyNumberFormat="1" applyFont="1" applyFill="1" applyBorder="1" applyAlignment="1" applyProtection="1">
      <alignment horizontal="center"/>
    </xf>
    <xf numFmtId="3" fontId="3" fillId="0" borderId="11" xfId="10" applyNumberFormat="1" applyFont="1" applyFill="1" applyBorder="1" applyProtection="1"/>
    <xf numFmtId="3" fontId="3" fillId="0" borderId="12" xfId="10" applyNumberFormat="1" applyFont="1" applyFill="1" applyBorder="1" applyProtection="1"/>
    <xf numFmtId="3" fontId="20" fillId="0" borderId="13" xfId="10" applyNumberFormat="1" applyFont="1" applyFill="1" applyBorder="1" applyAlignment="1" applyProtection="1">
      <alignment horizontal="center"/>
    </xf>
    <xf numFmtId="3" fontId="21" fillId="0" borderId="0" xfId="10" applyNumberFormat="1" applyFont="1" applyFill="1" applyBorder="1" applyAlignment="1" applyProtection="1">
      <alignment horizontal="center"/>
    </xf>
    <xf numFmtId="3" fontId="21" fillId="0" borderId="14" xfId="10" applyNumberFormat="1" applyFont="1" applyFill="1" applyBorder="1" applyAlignment="1" applyProtection="1">
      <alignment horizontal="center"/>
    </xf>
    <xf numFmtId="183" fontId="21" fillId="0" borderId="1" xfId="10" applyNumberFormat="1" applyFont="1" applyFill="1" applyBorder="1" applyAlignment="1" applyProtection="1">
      <alignment horizontal="right" wrapText="1"/>
    </xf>
    <xf numFmtId="9" fontId="21" fillId="0" borderId="1" xfId="10" applyNumberFormat="1" applyFont="1" applyFill="1" applyBorder="1" applyAlignment="1" applyProtection="1">
      <alignment horizontal="center" wrapText="1"/>
    </xf>
    <xf numFmtId="3" fontId="20" fillId="0" borderId="13" xfId="10" applyNumberFormat="1" applyFont="1" applyFill="1" applyBorder="1" applyAlignment="1" applyProtection="1">
      <alignment horizontal="center" wrapText="1"/>
    </xf>
    <xf numFmtId="3" fontId="20" fillId="0" borderId="14" xfId="10" applyNumberFormat="1" applyFont="1" applyFill="1" applyBorder="1" applyAlignment="1" applyProtection="1">
      <alignment horizontal="center" wrapText="1"/>
    </xf>
    <xf numFmtId="182" fontId="24" fillId="0" borderId="0" xfId="10" applyNumberFormat="1" applyFont="1" applyFill="1" applyBorder="1" applyAlignment="1" applyProtection="1">
      <alignment horizontal="center" wrapText="1"/>
    </xf>
    <xf numFmtId="182" fontId="24" fillId="0" borderId="0" xfId="10" applyNumberFormat="1" applyFont="1" applyFill="1" applyBorder="1" applyAlignment="1" applyProtection="1">
      <alignment horizontal="right" wrapText="1"/>
    </xf>
    <xf numFmtId="3" fontId="21" fillId="0" borderId="14" xfId="10" applyNumberFormat="1" applyFont="1" applyFill="1" applyBorder="1" applyAlignment="1" applyProtection="1">
      <alignment horizontal="centerContinuous" wrapText="1"/>
    </xf>
    <xf numFmtId="3" fontId="25" fillId="0" borderId="0" xfId="10" applyNumberFormat="1" applyFont="1" applyFill="1" applyProtection="1">
      <protection locked="0"/>
    </xf>
    <xf numFmtId="0" fontId="25" fillId="0" borderId="0" xfId="10" applyNumberFormat="1" applyFont="1" applyFill="1" applyAlignment="1" applyProtection="1">
      <alignment horizontal="center"/>
      <protection locked="0"/>
    </xf>
    <xf numFmtId="184" fontId="21" fillId="0" borderId="0" xfId="10" applyNumberFormat="1" applyFont="1" applyFill="1" applyAlignment="1" applyProtection="1">
      <alignment horizontal="center"/>
      <protection locked="0"/>
    </xf>
    <xf numFmtId="3" fontId="26" fillId="0" borderId="0" xfId="11" applyNumberFormat="1" applyFont="1" applyFill="1" applyBorder="1"/>
    <xf numFmtId="185" fontId="21" fillId="0" borderId="0" xfId="10" applyNumberFormat="1" applyFont="1" applyFill="1" applyBorder="1" applyAlignment="1" applyProtection="1">
      <alignment horizontal="right"/>
    </xf>
    <xf numFmtId="185" fontId="21" fillId="0" borderId="0" xfId="10" applyNumberFormat="1" applyFont="1" applyFill="1" applyBorder="1" applyAlignment="1" applyProtection="1">
      <alignment horizontal="center"/>
      <protection locked="0"/>
    </xf>
    <xf numFmtId="185" fontId="21" fillId="0" borderId="0" xfId="10" applyNumberFormat="1" applyFont="1" applyFill="1" applyAlignment="1" applyProtection="1">
      <alignment horizontal="right"/>
      <protection locked="0"/>
    </xf>
    <xf numFmtId="185" fontId="21" fillId="0" borderId="0" xfId="10" applyNumberFormat="1" applyFont="1" applyFill="1" applyAlignment="1" applyProtection="1">
      <alignment horizontal="right"/>
    </xf>
    <xf numFmtId="9" fontId="21" fillId="0" borderId="0" xfId="10" applyNumberFormat="1" applyFont="1" applyFill="1" applyAlignment="1" applyProtection="1">
      <alignment horizontal="right"/>
    </xf>
    <xf numFmtId="3" fontId="20" fillId="0" borderId="0" xfId="10" applyNumberFormat="1" applyFont="1" applyFill="1" applyBorder="1" applyProtection="1"/>
    <xf numFmtId="185" fontId="21" fillId="0" borderId="14" xfId="10" applyNumberFormat="1" applyFont="1" applyFill="1" applyBorder="1" applyAlignment="1" applyProtection="1">
      <alignment horizontal="right"/>
    </xf>
    <xf numFmtId="173" fontId="21" fillId="3" borderId="0" xfId="11" applyNumberFormat="1" applyFont="1" applyFill="1" applyBorder="1" applyAlignment="1" applyProtection="1">
      <alignment horizontal="left"/>
      <protection locked="0"/>
    </xf>
    <xf numFmtId="0" fontId="21" fillId="0" borderId="0" xfId="11" applyNumberFormat="1" applyFont="1" applyFill="1" applyBorder="1" applyAlignment="1" applyProtection="1">
      <alignment horizontal="center"/>
      <protection locked="0"/>
    </xf>
    <xf numFmtId="0" fontId="21" fillId="3" borderId="0" xfId="11" applyNumberFormat="1" applyFont="1" applyFill="1" applyAlignment="1" applyProtection="1">
      <alignment horizontal="center"/>
      <protection locked="0"/>
    </xf>
    <xf numFmtId="174" fontId="21" fillId="3" borderId="0" xfId="11" applyNumberFormat="1" applyFont="1" applyFill="1" applyBorder="1"/>
    <xf numFmtId="174" fontId="21" fillId="0" borderId="0" xfId="10" applyNumberFormat="1" applyFont="1" applyFill="1" applyBorder="1" applyAlignment="1" applyProtection="1">
      <alignment horizontal="right"/>
    </xf>
    <xf numFmtId="174" fontId="21" fillId="3" borderId="0" xfId="10" applyNumberFormat="1" applyFont="1" applyFill="1" applyBorder="1" applyAlignment="1" applyProtection="1">
      <alignment horizontal="center"/>
      <protection locked="0"/>
    </xf>
    <xf numFmtId="174" fontId="21" fillId="3" borderId="0" xfId="10" applyNumberFormat="1" applyFont="1" applyFill="1" applyAlignment="1" applyProtection="1">
      <alignment horizontal="right"/>
      <protection locked="0"/>
    </xf>
    <xf numFmtId="174" fontId="21" fillId="0" borderId="0" xfId="10" applyNumberFormat="1" applyFont="1" applyFill="1" applyAlignment="1" applyProtection="1">
      <alignment horizontal="right"/>
    </xf>
    <xf numFmtId="170" fontId="21" fillId="3" borderId="0" xfId="10" applyNumberFormat="1" applyFont="1" applyFill="1" applyAlignment="1" applyProtection="1">
      <alignment horizontal="right"/>
    </xf>
    <xf numFmtId="174" fontId="21" fillId="0" borderId="0" xfId="10" applyNumberFormat="1" applyFont="1" applyFill="1" applyProtection="1"/>
    <xf numFmtId="174" fontId="20" fillId="0" borderId="0" xfId="10" applyNumberFormat="1" applyFont="1" applyFill="1" applyBorder="1" applyProtection="1"/>
    <xf numFmtId="3" fontId="21" fillId="0" borderId="0" xfId="11" applyNumberFormat="1" applyFont="1" applyFill="1" applyBorder="1" applyAlignment="1" applyProtection="1">
      <protection locked="0"/>
    </xf>
    <xf numFmtId="0" fontId="21" fillId="0" borderId="0" xfId="10" applyNumberFormat="1" applyFont="1" applyFill="1" applyAlignment="1" applyProtection="1">
      <alignment horizontal="center"/>
      <protection locked="0"/>
    </xf>
    <xf numFmtId="174" fontId="21" fillId="0" borderId="0" xfId="11" applyNumberFormat="1" applyFont="1" applyFill="1" applyBorder="1"/>
    <xf numFmtId="174" fontId="21" fillId="0" borderId="0" xfId="11" applyNumberFormat="1" applyFont="1" applyFill="1" applyBorder="1" applyAlignment="1" applyProtection="1">
      <protection locked="0"/>
    </xf>
    <xf numFmtId="174" fontId="21" fillId="0" borderId="0" xfId="10" applyNumberFormat="1" applyFont="1" applyFill="1" applyBorder="1" applyAlignment="1" applyProtection="1">
      <alignment horizontal="center"/>
      <protection locked="0"/>
    </xf>
    <xf numFmtId="174" fontId="21" fillId="0" borderId="0" xfId="10" applyNumberFormat="1" applyFont="1" applyFill="1" applyAlignment="1" applyProtection="1">
      <alignment horizontal="right"/>
      <protection locked="0"/>
    </xf>
    <xf numFmtId="3" fontId="27" fillId="0" borderId="0" xfId="10" applyNumberFormat="1" applyFont="1" applyFill="1" applyAlignment="1" applyProtection="1">
      <alignment horizontal="right"/>
    </xf>
    <xf numFmtId="174" fontId="21" fillId="0" borderId="7" xfId="11" applyNumberFormat="1" applyFont="1" applyFill="1" applyBorder="1"/>
    <xf numFmtId="174" fontId="3" fillId="0" borderId="0" xfId="12" applyNumberFormat="1" applyFont="1"/>
    <xf numFmtId="174" fontId="3" fillId="0" borderId="0" xfId="12" applyNumberFormat="1" applyFont="1" applyAlignment="1">
      <alignment horizontal="right"/>
    </xf>
    <xf numFmtId="3" fontId="27" fillId="0" borderId="0" xfId="10" applyNumberFormat="1" applyFont="1" applyFill="1" applyProtection="1"/>
    <xf numFmtId="0" fontId="3" fillId="0" borderId="0" xfId="12" applyFont="1" applyAlignment="1">
      <alignment horizontal="right"/>
    </xf>
    <xf numFmtId="0" fontId="3" fillId="0" borderId="0" xfId="10" applyNumberFormat="1" applyFont="1" applyFill="1" applyAlignment="1" applyProtection="1">
      <alignment horizontal="centerContinuous"/>
    </xf>
    <xf numFmtId="174" fontId="3" fillId="0" borderId="0" xfId="10" applyNumberFormat="1" applyFont="1" applyFill="1" applyProtection="1"/>
    <xf numFmtId="174" fontId="25" fillId="0" borderId="0" xfId="10" applyNumberFormat="1" applyFont="1" applyFill="1" applyProtection="1">
      <protection locked="0"/>
    </xf>
    <xf numFmtId="174" fontId="3" fillId="0" borderId="0" xfId="10" applyNumberFormat="1" applyFont="1" applyFill="1" applyBorder="1" applyProtection="1"/>
    <xf numFmtId="174" fontId="3" fillId="0" borderId="0" xfId="10" applyNumberFormat="1" applyFont="1" applyFill="1" applyAlignment="1" applyProtection="1">
      <alignment horizontal="center"/>
    </xf>
    <xf numFmtId="174" fontId="21" fillId="0" borderId="0" xfId="10" applyNumberFormat="1" applyFont="1" applyFill="1" applyBorder="1" applyProtection="1"/>
    <xf numFmtId="173" fontId="21" fillId="0" borderId="0" xfId="11" applyNumberFormat="1" applyFont="1" applyFill="1" applyBorder="1" applyAlignment="1" applyProtection="1">
      <protection locked="0"/>
    </xf>
    <xf numFmtId="0" fontId="21" fillId="0" borderId="0" xfId="11" applyNumberFormat="1" applyFont="1" applyFill="1" applyAlignment="1" applyProtection="1">
      <alignment horizontal="center"/>
      <protection locked="0"/>
    </xf>
    <xf numFmtId="9" fontId="21" fillId="3" borderId="0" xfId="10" applyNumberFormat="1" applyFont="1" applyFill="1" applyAlignment="1" applyProtection="1">
      <alignment horizontal="right"/>
    </xf>
    <xf numFmtId="166" fontId="21" fillId="0" borderId="0" xfId="10" applyNumberFormat="1" applyFont="1" applyFill="1" applyProtection="1">
      <protection locked="0"/>
    </xf>
    <xf numFmtId="174" fontId="21" fillId="0" borderId="0" xfId="10" applyNumberFormat="1" applyFont="1" applyFill="1" applyProtection="1">
      <protection locked="0"/>
    </xf>
    <xf numFmtId="0" fontId="27" fillId="0" borderId="0" xfId="10" applyNumberFormat="1" applyFont="1" applyFill="1" applyAlignment="1" applyProtection="1">
      <alignment horizontal="center"/>
      <protection locked="0"/>
    </xf>
    <xf numFmtId="0" fontId="27" fillId="0" borderId="0" xfId="11" applyNumberFormat="1" applyFont="1" applyFill="1" applyAlignment="1" applyProtection="1">
      <alignment horizontal="center"/>
      <protection locked="0"/>
    </xf>
    <xf numFmtId="174" fontId="21" fillId="0" borderId="7" xfId="10" applyNumberFormat="1" applyFont="1" applyFill="1" applyBorder="1" applyAlignment="1" applyProtection="1">
      <alignment horizontal="right"/>
      <protection locked="0"/>
    </xf>
    <xf numFmtId="0" fontId="3" fillId="0" borderId="0" xfId="12" applyFont="1"/>
    <xf numFmtId="174" fontId="28" fillId="0" borderId="0" xfId="10" applyNumberFormat="1" applyFont="1" applyFill="1" applyBorder="1" applyProtection="1"/>
    <xf numFmtId="3" fontId="28" fillId="0" borderId="13" xfId="10" applyNumberFormat="1" applyFont="1" applyFill="1" applyBorder="1" applyAlignment="1" applyProtection="1">
      <alignment horizontal="center"/>
    </xf>
    <xf numFmtId="3" fontId="28" fillId="0" borderId="0" xfId="10" applyNumberFormat="1" applyFont="1" applyFill="1" applyBorder="1" applyAlignment="1" applyProtection="1">
      <alignment horizontal="center"/>
    </xf>
    <xf numFmtId="3" fontId="27" fillId="0" borderId="0" xfId="10" applyNumberFormat="1" applyFont="1" applyFill="1" applyBorder="1" applyProtection="1"/>
    <xf numFmtId="166" fontId="27" fillId="0" borderId="0" xfId="10" applyNumberFormat="1" applyFont="1" applyFill="1" applyProtection="1">
      <protection locked="0"/>
    </xf>
    <xf numFmtId="174" fontId="27" fillId="0" borderId="0" xfId="10" applyNumberFormat="1" applyFont="1" applyFill="1" applyBorder="1" applyAlignment="1" applyProtection="1">
      <alignment horizontal="right"/>
      <protection locked="0"/>
    </xf>
    <xf numFmtId="174" fontId="27" fillId="0" borderId="0" xfId="10" applyNumberFormat="1" applyFont="1" applyFill="1" applyProtection="1">
      <protection locked="0"/>
    </xf>
    <xf numFmtId="185" fontId="27" fillId="0" borderId="0" xfId="10" applyNumberFormat="1" applyFont="1" applyFill="1" applyBorder="1" applyAlignment="1" applyProtection="1">
      <alignment horizontal="right"/>
      <protection locked="0"/>
    </xf>
    <xf numFmtId="3" fontId="27" fillId="0" borderId="0" xfId="11" applyNumberFormat="1" applyFont="1" applyFill="1" applyProtection="1">
      <protection locked="0"/>
    </xf>
    <xf numFmtId="174" fontId="27" fillId="0" borderId="0" xfId="11" applyNumberFormat="1" applyFont="1" applyFill="1" applyBorder="1" applyProtection="1">
      <protection locked="0"/>
    </xf>
    <xf numFmtId="174" fontId="27" fillId="0" borderId="0" xfId="11" applyNumberFormat="1" applyFont="1" applyFill="1" applyProtection="1">
      <protection locked="0"/>
    </xf>
    <xf numFmtId="3" fontId="27" fillId="0" borderId="0" xfId="11" applyNumberFormat="1" applyFont="1" applyFill="1" applyBorder="1" applyProtection="1">
      <protection locked="0"/>
    </xf>
    <xf numFmtId="0" fontId="25" fillId="0" borderId="0" xfId="11" applyNumberFormat="1" applyFont="1" applyFill="1" applyAlignment="1" applyProtection="1">
      <alignment horizontal="center"/>
      <protection locked="0"/>
    </xf>
    <xf numFmtId="174" fontId="21" fillId="0" borderId="0" xfId="11" applyNumberFormat="1" applyFont="1" applyFill="1" applyProtection="1">
      <protection locked="0"/>
    </xf>
    <xf numFmtId="174" fontId="25" fillId="0" borderId="0" xfId="11" applyNumberFormat="1" applyFont="1" applyFill="1" applyProtection="1">
      <protection locked="0"/>
    </xf>
    <xf numFmtId="3" fontId="22" fillId="0" borderId="0" xfId="10" applyNumberFormat="1" applyFont="1" applyFill="1" applyProtection="1">
      <protection locked="0"/>
    </xf>
    <xf numFmtId="174" fontId="27" fillId="0" borderId="0" xfId="10" applyNumberFormat="1" applyFont="1" applyFill="1" applyAlignment="1" applyProtection="1">
      <alignment horizontal="right"/>
    </xf>
    <xf numFmtId="174" fontId="21" fillId="0" borderId="0" xfId="10" applyNumberFormat="1" applyFont="1" applyFill="1" applyBorder="1" applyAlignment="1" applyProtection="1">
      <alignment horizontal="right"/>
      <protection locked="0"/>
    </xf>
    <xf numFmtId="9" fontId="21" fillId="0" borderId="0" xfId="10" applyNumberFormat="1" applyFont="1" applyFill="1" applyBorder="1" applyAlignment="1" applyProtection="1">
      <alignment horizontal="right"/>
    </xf>
    <xf numFmtId="0" fontId="27" fillId="0" borderId="0" xfId="11" applyNumberFormat="1" applyFont="1" applyFill="1" applyBorder="1" applyAlignment="1" applyProtection="1">
      <alignment horizontal="center"/>
      <protection locked="0"/>
    </xf>
    <xf numFmtId="3" fontId="21" fillId="0" borderId="0" xfId="10" applyNumberFormat="1" applyFont="1" applyProtection="1"/>
    <xf numFmtId="0" fontId="21" fillId="0" borderId="0" xfId="10" applyNumberFormat="1" applyFont="1" applyAlignment="1" applyProtection="1">
      <alignment horizontal="center"/>
    </xf>
    <xf numFmtId="174" fontId="21" fillId="0" borderId="0" xfId="10" applyNumberFormat="1" applyFont="1" applyProtection="1"/>
    <xf numFmtId="174" fontId="21" fillId="0" borderId="0" xfId="10" applyNumberFormat="1" applyFont="1" applyBorder="1" applyProtection="1"/>
    <xf numFmtId="174" fontId="21" fillId="0" borderId="0" xfId="10" applyNumberFormat="1" applyFont="1" applyAlignment="1" applyProtection="1">
      <alignment horizontal="center"/>
    </xf>
    <xf numFmtId="9" fontId="21" fillId="0" borderId="0" xfId="10" applyNumberFormat="1" applyFont="1" applyAlignment="1" applyProtection="1">
      <alignment horizontal="center"/>
    </xf>
    <xf numFmtId="3" fontId="21" fillId="0" borderId="13" xfId="10" applyNumberFormat="1" applyFont="1" applyBorder="1" applyAlignment="1" applyProtection="1">
      <alignment horizontal="center"/>
    </xf>
    <xf numFmtId="3" fontId="21" fillId="0" borderId="0" xfId="10" applyNumberFormat="1" applyFont="1" applyBorder="1" applyAlignment="1" applyProtection="1">
      <alignment horizontal="center"/>
    </xf>
    <xf numFmtId="3" fontId="21" fillId="0" borderId="14" xfId="10" applyNumberFormat="1" applyFont="1" applyBorder="1" applyProtection="1"/>
    <xf numFmtId="3" fontId="21" fillId="0" borderId="0" xfId="10" applyNumberFormat="1" applyFont="1" applyBorder="1" applyProtection="1"/>
    <xf numFmtId="0" fontId="27" fillId="0" borderId="0" xfId="10" applyNumberFormat="1" applyFont="1" applyFill="1" applyAlignment="1" applyProtection="1">
      <alignment horizontal="center"/>
    </xf>
    <xf numFmtId="174" fontId="21" fillId="0" borderId="7" xfId="10" applyNumberFormat="1" applyFont="1" applyFill="1" applyBorder="1" applyProtection="1"/>
    <xf numFmtId="174" fontId="27" fillId="0" borderId="0" xfId="10" applyNumberFormat="1" applyFont="1" applyFill="1" applyBorder="1" applyProtection="1"/>
    <xf numFmtId="3" fontId="27" fillId="0" borderId="13" xfId="10" applyNumberFormat="1" applyFont="1" applyFill="1" applyBorder="1" applyAlignment="1" applyProtection="1">
      <alignment horizontal="center"/>
    </xf>
    <xf numFmtId="3" fontId="27" fillId="0" borderId="0" xfId="10" applyNumberFormat="1" applyFont="1" applyFill="1" applyBorder="1" applyAlignment="1" applyProtection="1">
      <alignment horizontal="center"/>
    </xf>
    <xf numFmtId="0" fontId="21" fillId="0" borderId="0" xfId="10" applyNumberFormat="1" applyFont="1" applyFill="1" applyAlignment="1" applyProtection="1">
      <alignment horizontal="center"/>
    </xf>
    <xf numFmtId="174" fontId="21" fillId="0" borderId="0" xfId="10" applyNumberFormat="1" applyFont="1" applyFill="1" applyAlignment="1" applyProtection="1">
      <alignment horizontal="center"/>
    </xf>
    <xf numFmtId="3" fontId="21" fillId="0" borderId="13" xfId="10" applyNumberFormat="1" applyFont="1" applyFill="1" applyBorder="1" applyAlignment="1" applyProtection="1">
      <alignment horizontal="center"/>
    </xf>
    <xf numFmtId="173" fontId="21" fillId="0" borderId="0" xfId="12" applyNumberFormat="1" applyFont="1" applyFill="1" applyProtection="1">
      <protection locked="0"/>
    </xf>
    <xf numFmtId="0" fontId="21" fillId="0" borderId="0" xfId="12" applyNumberFormat="1" applyFont="1" applyFill="1" applyAlignment="1" applyProtection="1">
      <alignment horizontal="center"/>
      <protection locked="0"/>
    </xf>
    <xf numFmtId="174" fontId="21" fillId="0" borderId="0" xfId="12" applyNumberFormat="1" applyFont="1" applyFill="1"/>
    <xf numFmtId="174" fontId="21" fillId="0" borderId="0" xfId="12" applyNumberFormat="1" applyFont="1" applyFill="1" applyProtection="1">
      <protection locked="0"/>
    </xf>
    <xf numFmtId="174" fontId="21" fillId="0" borderId="0" xfId="12" applyNumberFormat="1" applyFont="1" applyFill="1" applyAlignment="1">
      <alignment horizontal="right"/>
    </xf>
    <xf numFmtId="174" fontId="21" fillId="0" borderId="0" xfId="12" applyNumberFormat="1" applyFont="1" applyFill="1" applyAlignment="1" applyProtection="1">
      <alignment horizontal="center"/>
      <protection locked="0"/>
    </xf>
    <xf numFmtId="174" fontId="21" fillId="0" borderId="0" xfId="12" applyNumberFormat="1" applyFont="1" applyFill="1" applyAlignment="1" applyProtection="1">
      <alignment horizontal="right"/>
      <protection locked="0"/>
    </xf>
    <xf numFmtId="3" fontId="20" fillId="0" borderId="5" xfId="10" applyNumberFormat="1" applyFont="1" applyFill="1" applyBorder="1" applyAlignment="1" applyProtection="1">
      <alignment horizontal="center"/>
    </xf>
    <xf numFmtId="3" fontId="20" fillId="0" borderId="15" xfId="10" applyNumberFormat="1" applyFont="1" applyFill="1" applyBorder="1" applyAlignment="1" applyProtection="1">
      <alignment horizontal="center"/>
    </xf>
    <xf numFmtId="185" fontId="21" fillId="0" borderId="15" xfId="10" applyNumberFormat="1" applyFont="1" applyFill="1" applyBorder="1" applyAlignment="1" applyProtection="1">
      <alignment horizontal="right"/>
    </xf>
    <xf numFmtId="185" fontId="21" fillId="0" borderId="6" xfId="10" applyNumberFormat="1" applyFont="1" applyFill="1" applyBorder="1" applyAlignment="1" applyProtection="1">
      <alignment horizontal="right"/>
    </xf>
    <xf numFmtId="174" fontId="27" fillId="0" borderId="16" xfId="10" applyNumberFormat="1" applyFont="1" applyFill="1" applyBorder="1" applyProtection="1"/>
    <xf numFmtId="174" fontId="4" fillId="0" borderId="0" xfId="12" applyNumberFormat="1" applyFont="1"/>
    <xf numFmtId="0" fontId="4" fillId="0" borderId="0" xfId="12" applyFont="1" applyAlignment="1">
      <alignment horizontal="right"/>
    </xf>
    <xf numFmtId="174" fontId="3" fillId="0" borderId="0" xfId="12" applyNumberFormat="1" applyFont="1" applyFill="1"/>
    <xf numFmtId="0" fontId="3" fillId="0" borderId="0" xfId="12" applyFont="1" applyFill="1"/>
    <xf numFmtId="3" fontId="21" fillId="0" borderId="0" xfId="10" applyNumberFormat="1" applyFont="1" applyAlignment="1" applyProtection="1">
      <alignment horizontal="center"/>
    </xf>
    <xf numFmtId="0" fontId="21" fillId="0" borderId="0" xfId="10" applyFont="1" applyAlignment="1" applyProtection="1">
      <alignment horizontal="center"/>
    </xf>
    <xf numFmtId="38" fontId="1" fillId="0" borderId="0" xfId="7" applyNumberFormat="1" applyFont="1"/>
    <xf numFmtId="170" fontId="21" fillId="0" borderId="0" xfId="5" applyNumberFormat="1" applyFont="1" applyFill="1" applyBorder="1" applyAlignment="1" applyProtection="1">
      <protection locked="0"/>
    </xf>
    <xf numFmtId="0" fontId="3" fillId="0" borderId="0" xfId="6" applyFont="1"/>
    <xf numFmtId="0" fontId="4" fillId="0" borderId="0" xfId="6" applyNumberFormat="1" applyFont="1"/>
    <xf numFmtId="3" fontId="3" fillId="0" borderId="0" xfId="6" applyNumberFormat="1" applyFont="1"/>
    <xf numFmtId="0" fontId="3" fillId="0" borderId="0" xfId="6" applyNumberFormat="1" applyFont="1"/>
    <xf numFmtId="0" fontId="3" fillId="0" borderId="3" xfId="6" applyFont="1" applyBorder="1"/>
    <xf numFmtId="3" fontId="3" fillId="0" borderId="3" xfId="6" applyNumberFormat="1" applyFont="1" applyBorder="1"/>
    <xf numFmtId="1" fontId="3" fillId="0" borderId="0" xfId="6" applyNumberFormat="1" applyFont="1" applyBorder="1"/>
    <xf numFmtId="0" fontId="3" fillId="0" borderId="0" xfId="6" applyFont="1" applyBorder="1"/>
    <xf numFmtId="3" fontId="3" fillId="0" borderId="0" xfId="6" applyNumberFormat="1" applyFont="1" applyBorder="1"/>
    <xf numFmtId="1" fontId="3" fillId="0" borderId="0" xfId="6" applyNumberFormat="1" applyFont="1"/>
    <xf numFmtId="0" fontId="3" fillId="0" borderId="1" xfId="6" applyFont="1" applyBorder="1"/>
    <xf numFmtId="167" fontId="13" fillId="0" borderId="0" xfId="1" applyNumberFormat="1" applyFont="1"/>
    <xf numFmtId="167" fontId="12" fillId="0" borderId="0" xfId="1" applyNumberFormat="1" applyFont="1"/>
    <xf numFmtId="167" fontId="2" fillId="0" borderId="0" xfId="1" applyNumberFormat="1" applyFont="1"/>
    <xf numFmtId="167" fontId="1" fillId="0" borderId="0" xfId="1" applyNumberFormat="1" applyFont="1"/>
    <xf numFmtId="167" fontId="1" fillId="0" borderId="0" xfId="3" applyNumberFormat="1"/>
    <xf numFmtId="0" fontId="3" fillId="0" borderId="0" xfId="3" applyFont="1" applyAlignment="1">
      <alignment horizontal="center"/>
    </xf>
    <xf numFmtId="0" fontId="1" fillId="0" borderId="0" xfId="3" applyAlignment="1">
      <alignment horizontal="right"/>
    </xf>
    <xf numFmtId="165" fontId="3" fillId="2" borderId="0" xfId="3" applyNumberFormat="1" applyFont="1" applyFill="1"/>
    <xf numFmtId="174" fontId="14" fillId="0" borderId="0" xfId="8" applyNumberFormat="1" applyFont="1" applyFill="1" applyBorder="1" applyProtection="1">
      <protection locked="0"/>
    </xf>
    <xf numFmtId="174" fontId="14" fillId="0" borderId="1" xfId="8" applyNumberFormat="1" applyFont="1" applyFill="1" applyBorder="1" applyProtection="1">
      <protection locked="0"/>
    </xf>
    <xf numFmtId="174" fontId="12" fillId="0" borderId="7" xfId="8" applyNumberFormat="1" applyFont="1" applyFill="1" applyBorder="1" applyProtection="1">
      <protection locked="0"/>
    </xf>
    <xf numFmtId="174" fontId="13" fillId="0" borderId="0" xfId="9" applyNumberFormat="1" applyFont="1" applyFill="1"/>
    <xf numFmtId="174" fontId="12" fillId="0" borderId="0" xfId="9" applyNumberFormat="1" applyFont="1" applyFill="1"/>
    <xf numFmtId="0" fontId="1" fillId="0" borderId="0" xfId="6"/>
    <xf numFmtId="186" fontId="1" fillId="0" borderId="0" xfId="6" applyNumberFormat="1"/>
    <xf numFmtId="0" fontId="2" fillId="0" borderId="0" xfId="6" applyFont="1" applyAlignment="1">
      <alignment horizontal="center"/>
    </xf>
    <xf numFmtId="165" fontId="1" fillId="0" borderId="0" xfId="6" applyNumberFormat="1" applyFill="1"/>
    <xf numFmtId="165" fontId="1" fillId="0" borderId="0" xfId="6" applyNumberFormat="1" applyFont="1" applyFill="1"/>
    <xf numFmtId="0" fontId="1" fillId="0" borderId="0" xfId="6" applyFill="1"/>
    <xf numFmtId="165" fontId="1" fillId="0" borderId="16" xfId="6" applyNumberFormat="1" applyBorder="1"/>
    <xf numFmtId="165" fontId="1" fillId="0" borderId="0" xfId="6" applyNumberFormat="1"/>
    <xf numFmtId="165" fontId="2" fillId="0" borderId="0" xfId="6" applyNumberFormat="1" applyFont="1" applyAlignment="1">
      <alignment horizontal="center"/>
    </xf>
    <xf numFmtId="165" fontId="1" fillId="0" borderId="1" xfId="6" applyNumberFormat="1" applyFill="1" applyBorder="1"/>
    <xf numFmtId="165" fontId="1" fillId="0" borderId="0" xfId="6" applyNumberFormat="1" applyFill="1" applyBorder="1"/>
    <xf numFmtId="165" fontId="1" fillId="0" borderId="8" xfId="6" applyNumberFormat="1" applyFill="1" applyBorder="1"/>
    <xf numFmtId="0" fontId="1" fillId="0" borderId="0" xfId="6" applyFont="1"/>
    <xf numFmtId="165" fontId="1" fillId="0" borderId="0" xfId="6" applyNumberFormat="1" applyBorder="1"/>
    <xf numFmtId="0" fontId="1" fillId="0" borderId="1" xfId="6" applyNumberFormat="1" applyFill="1" applyBorder="1"/>
    <xf numFmtId="2" fontId="1" fillId="2" borderId="0" xfId="6" applyNumberFormat="1" applyFill="1"/>
    <xf numFmtId="167" fontId="1" fillId="2" borderId="0" xfId="6" applyNumberFormat="1" applyFill="1"/>
    <xf numFmtId="9" fontId="1" fillId="2" borderId="0" xfId="5" applyFont="1" applyFill="1"/>
    <xf numFmtId="0" fontId="2" fillId="0" borderId="0" xfId="0" applyFont="1" applyFill="1"/>
    <xf numFmtId="3" fontId="1" fillId="0" borderId="0" xfId="0" applyNumberFormat="1" applyFont="1" applyFill="1"/>
    <xf numFmtId="0" fontId="1" fillId="0" borderId="0" xfId="0" applyFont="1" applyFill="1"/>
    <xf numFmtId="0" fontId="29" fillId="0" borderId="0" xfId="0" applyFont="1" applyFill="1"/>
    <xf numFmtId="3" fontId="30" fillId="0" borderId="0" xfId="6" applyNumberFormat="1" applyFont="1"/>
    <xf numFmtId="3" fontId="1" fillId="0" borderId="0" xfId="6" applyNumberFormat="1" applyAlignment="1">
      <alignment horizontal="right"/>
    </xf>
    <xf numFmtId="3" fontId="1" fillId="0" borderId="0" xfId="6" applyNumberFormat="1" applyFill="1"/>
    <xf numFmtId="3" fontId="1" fillId="0" borderId="1" xfId="6" applyNumberFormat="1" applyFill="1" applyBorder="1"/>
    <xf numFmtId="167" fontId="1" fillId="0" borderId="0" xfId="6" applyNumberFormat="1"/>
    <xf numFmtId="3" fontId="1" fillId="2" borderId="0" xfId="0" applyNumberFormat="1" applyFont="1" applyFill="1"/>
    <xf numFmtId="3" fontId="1" fillId="2" borderId="1" xfId="0" applyNumberFormat="1" applyFont="1" applyFill="1" applyBorder="1"/>
    <xf numFmtId="3" fontId="1" fillId="0" borderId="0" xfId="1" applyNumberFormat="1" applyAlignment="1">
      <alignment horizontal="right"/>
    </xf>
    <xf numFmtId="164" fontId="4" fillId="0" borderId="0" xfId="3" applyNumberFormat="1" applyFont="1" applyBorder="1"/>
    <xf numFmtId="0" fontId="4" fillId="0" borderId="0" xfId="3" applyFont="1" applyBorder="1" applyAlignment="1">
      <alignment horizontal="right"/>
    </xf>
    <xf numFmtId="1" fontId="0" fillId="2" borderId="0" xfId="0" applyNumberFormat="1" applyFill="1"/>
    <xf numFmtId="3" fontId="3" fillId="2" borderId="3" xfId="6" applyNumberFormat="1" applyFont="1" applyFill="1" applyBorder="1"/>
    <xf numFmtId="3" fontId="3" fillId="2" borderId="0" xfId="6" applyNumberFormat="1" applyFont="1" applyFill="1" applyBorder="1"/>
    <xf numFmtId="0" fontId="3" fillId="2" borderId="0" xfId="6" applyFont="1" applyFill="1" applyBorder="1"/>
    <xf numFmtId="0" fontId="3" fillId="2" borderId="1" xfId="6" applyFont="1" applyFill="1" applyBorder="1"/>
    <xf numFmtId="186" fontId="1" fillId="0" borderId="0" xfId="6" applyNumberFormat="1" applyFill="1"/>
    <xf numFmtId="187" fontId="1" fillId="0" borderId="0" xfId="6" applyNumberFormat="1" applyFill="1"/>
    <xf numFmtId="0" fontId="9" fillId="2" borderId="0" xfId="1" applyFont="1" applyFill="1"/>
    <xf numFmtId="0" fontId="3" fillId="2" borderId="0" xfId="1" applyFont="1" applyFill="1"/>
    <xf numFmtId="173" fontId="12" fillId="0" borderId="0" xfId="8" applyNumberFormat="1" applyFont="1" applyAlignment="1" applyProtection="1">
      <alignment horizontal="center"/>
      <protection locked="0"/>
    </xf>
    <xf numFmtId="0" fontId="12" fillId="0" borderId="0" xfId="9" applyFont="1" applyAlignment="1">
      <alignment horizontal="left"/>
    </xf>
    <xf numFmtId="0" fontId="2" fillId="0" borderId="0" xfId="9" applyNumberFormat="1" applyFont="1" applyAlignment="1" applyProtection="1">
      <alignment horizontal="left"/>
      <protection locked="0"/>
    </xf>
    <xf numFmtId="173" fontId="12" fillId="0" borderId="0" xfId="9" applyNumberFormat="1" applyFont="1" applyAlignment="1" applyProtection="1">
      <alignment horizontal="center"/>
      <protection locked="0"/>
    </xf>
    <xf numFmtId="173" fontId="12" fillId="0" borderId="0" xfId="9" applyNumberFormat="1" applyFont="1" applyFill="1" applyBorder="1" applyAlignment="1" applyProtection="1">
      <alignment horizontal="center"/>
      <protection locked="0"/>
    </xf>
    <xf numFmtId="178" fontId="11" fillId="0" borderId="0" xfId="9" quotePrefix="1" applyNumberFormat="1" applyFont="1" applyBorder="1" applyAlignment="1" applyProtection="1">
      <alignment horizontal="justify"/>
      <protection locked="0"/>
    </xf>
    <xf numFmtId="178" fontId="11" fillId="0" borderId="0" xfId="9" applyNumberFormat="1" applyFont="1" applyBorder="1" applyAlignment="1" applyProtection="1">
      <alignment horizontal="justify"/>
      <protection locked="0"/>
    </xf>
    <xf numFmtId="165" fontId="11" fillId="0" borderId="0" xfId="8" applyFont="1" applyAlignment="1">
      <alignment horizontal="justify"/>
    </xf>
    <xf numFmtId="173" fontId="13" fillId="0" borderId="0" xfId="8" applyNumberFormat="1" applyFont="1" applyAlignment="1" applyProtection="1">
      <alignment horizontal="center"/>
      <protection locked="0"/>
    </xf>
    <xf numFmtId="0" fontId="11" fillId="0" borderId="0" xfId="9" applyNumberFormat="1" applyFont="1" applyBorder="1" applyAlignment="1" applyProtection="1">
      <alignment horizontal="justify"/>
      <protection locked="0"/>
    </xf>
  </cellXfs>
  <cellStyles count="13">
    <cellStyle name="Normal" xfId="0" builtinId="0"/>
    <cellStyle name="Normal 2" xfId="12"/>
    <cellStyle name="Normal 2 2" xfId="6"/>
    <cellStyle name="Normal 3" xfId="1"/>
    <cellStyle name="Normal 4" xfId="9"/>
    <cellStyle name="Normal_Ársreikningur_1" xfId="8"/>
    <cellStyle name="Normal_FYRN1293" xfId="11"/>
    <cellStyle name="Normal_FYRNAR93" xfId="10"/>
    <cellStyle name="Normal_VSK_HEDINN-S" xfId="3"/>
    <cellStyle name="Normal_Worksheet in TB LS Blank Leadsheet Excel Template - Used by Trial Balance to Create Leadsheets" xfId="7"/>
    <cellStyle name="Percent" xfId="5" builtinId="5"/>
    <cellStyle name="Percent 2" xfId="2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994-skat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frit%20agust%202012\N&#225;mskei&#240;\VB%202011\Skilaverkefni%202008%20laus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&#233;l&#246;g\Grunnur\2010\Grunnur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xcel\ISFELAG\SKATTU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G\SIGLA\SIGLA9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T\husaskjol12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F\IMGALL\1995\IMGALL9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arusson\Documents\Vi&#240;urkenndur%20b&#243;kari\Vi&#240;urkenndir%20b&#243;karar%20raunh&#230;f%20verkefni%20fr&#225;%20hjalta\Desember%202012\Lausn%20pr&#243;f%20raunh&#230;ft%20verkefni%20desember%20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%20&#193;rsreikningur%20samst&#230;&#240;u%2031.12.200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4-skat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gsetning"/>
      <sheetName val="Ársreikningur"/>
      <sheetName val="Prófjöfnuður"/>
      <sheetName val="Sheet1"/>
    </sheetNames>
    <sheetDataSet>
      <sheetData sheetId="0">
        <row r="11">
          <cell r="B11">
            <v>2008</v>
          </cell>
        </row>
        <row r="12">
          <cell r="B12">
            <v>2007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ápa"/>
      <sheetName val="Efnisyfirlit"/>
      <sheetName val="Áritun"/>
      <sheetName val="Skýrsla stjórnar"/>
      <sheetName val="Rekstur"/>
      <sheetName val="Efnah.-eign"/>
      <sheetName val="Efnah.-skuld"/>
      <sheetName val="Sjóðstreymi"/>
      <sheetName val="Skýringar"/>
      <sheetName val="Sundurliðanir"/>
      <sheetName val="Skattstofnablað"/>
      <sheetName val="Afstemming vsk"/>
      <sheetName val="Vsk"/>
      <sheetName val="Rsk 10.26 2"/>
      <sheetName val="RSK 10.26"/>
      <sheetName val="Skattal. fyrningar"/>
      <sheetName val="Lánayfirlit"/>
      <sheetName val="Fylgiskjal"/>
      <sheetName val="Tékkar."/>
      <sheetName val="Viðsk.kröfur"/>
      <sheetName val="Ógr. reikn."/>
      <sheetName val="Kreditkort"/>
      <sheetName val="Ógr. laun"/>
      <sheetName val="ff. gr. laun"/>
      <sheetName val="Ógr. stgr."/>
      <sheetName val="Lífeyrissj. gjöld"/>
      <sheetName val="Félagsgjöld"/>
      <sheetName val="Ógr. staðgreiðsla"/>
      <sheetName val="Ógr. trygg.gjald"/>
      <sheetName val="Samþ. víxlar"/>
      <sheetName val="Gagnagrunnur"/>
      <sheetName val="Dagsetning lá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3">
          <cell r="C13" t="str">
            <v>31.12 2010</v>
          </cell>
        </row>
      </sheetData>
      <sheetData sheetId="31">
        <row r="8">
          <cell r="B8">
            <v>2010</v>
          </cell>
        </row>
        <row r="10">
          <cell r="B10" t="str">
            <v>31.12 2010</v>
          </cell>
        </row>
        <row r="11">
          <cell r="B11" t="str">
            <v>31.12 2009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4-skatt"/>
      <sheetName val="Ár 1995"/>
      <sheetName val="Tryggingagj.96"/>
      <sheetName val="Laun 96"/>
      <sheetName val="GRUNNUR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</sheetNames>
    <sheetDataSet>
      <sheetData sheetId="0">
        <row r="3">
          <cell r="C3" t="str">
            <v>Sigla hf</v>
          </cell>
        </row>
        <row r="5">
          <cell r="E5">
            <v>34699</v>
          </cell>
        </row>
        <row r="8">
          <cell r="E8">
            <v>195.5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EFN1997"/>
      <sheetName val="SUNDURL1997"/>
      <sheetName val="VINNUBAL97"/>
      <sheetName val="LOKAF97"/>
      <sheetName val="Sjstr.97"/>
      <sheetName val="Fyrnsk"/>
      <sheetName val="Hlutafjárloforð"/>
      <sheetName val="Skattstofn"/>
      <sheetName val="4.02"/>
      <sheetName val="Lánayfirli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st. vsk."/>
      <sheetName val="VBF-frávik"/>
      <sheetName val="VBF 1993"/>
      <sheetName val="SKATTSTO"/>
      <sheetName val="Sjstr94"/>
      <sheetName val="Innskattur 1994"/>
      <sheetName val="Fyrnsk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efni 1"/>
      <sheetName val="Verkefni 2"/>
      <sheetName val="Verkefni 3"/>
      <sheetName val="Verkefni 4"/>
      <sheetName val="Verkefni 4 a"/>
      <sheetName val="Verkefni 5"/>
      <sheetName val="Verkefni 6"/>
      <sheetName val="7a"/>
      <sheetName val="7b"/>
      <sheetName val="7c"/>
      <sheetName val="7d"/>
      <sheetName val="Ársreikningur 8"/>
      <sheetName val="Aðalbók 8"/>
      <sheetName val="Fyrningaskrá 8"/>
      <sheetName val="Útreikningar 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9">
          <cell r="C19">
            <v>5450000</v>
          </cell>
        </row>
        <row r="23">
          <cell r="C23">
            <v>6850000</v>
          </cell>
        </row>
        <row r="27">
          <cell r="C27">
            <v>4550000</v>
          </cell>
        </row>
        <row r="31">
          <cell r="C31">
            <v>8650000</v>
          </cell>
        </row>
        <row r="35">
          <cell r="C35">
            <v>6000000</v>
          </cell>
        </row>
        <row r="39">
          <cell r="C39">
            <v>7560000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gsetning"/>
      <sheetName val="Ársreikningur"/>
      <sheetName val="móðurf. q."/>
      <sheetName val="RR m.aukadálk"/>
      <sheetName val="RR m.aukadálk. enskur"/>
      <sheetName val="Ársreikningur "/>
      <sheetName val="Ársreikn. enskur "/>
      <sheetName val="Eigið fé"/>
      <sheetName val="Equity"/>
      <sheetName val="Skýringar"/>
      <sheetName val="Skýringar á ensku"/>
      <sheetName val="Svæði"/>
      <sheetName val="Segment"/>
      <sheetName val="Sundurliðanir"/>
      <sheetName val="Sjóðstr. 1. dálkur"/>
      <sheetName val="Sjstr. 1. d. enskt"/>
      <sheetName val="Afstemming við TB"/>
      <sheetName val="Chart1"/>
      <sheetName val="Ársreikningur ISK"/>
    </sheetNames>
    <sheetDataSet>
      <sheetData sheetId="0">
        <row r="19">
          <cell r="B19" t="str">
            <v>1.1.-31.12.2005</v>
          </cell>
        </row>
        <row r="20">
          <cell r="B20" t="str">
            <v>1.1.-31.12.2004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13"/>
  <sheetViews>
    <sheetView tabSelected="1" workbookViewId="0"/>
  </sheetViews>
  <sheetFormatPr defaultRowHeight="12.75" x14ac:dyDescent="0.2"/>
  <cols>
    <col min="1" max="1" width="23.42578125" style="2" bestFit="1" customWidth="1"/>
    <col min="2" max="3" width="10.140625" style="2" bestFit="1" customWidth="1"/>
    <col min="4" max="4" width="9.28515625" style="2" bestFit="1" customWidth="1"/>
    <col min="5" max="16384" width="9.140625" style="2"/>
  </cols>
  <sheetData>
    <row r="1" spans="1:2" x14ac:dyDescent="0.2">
      <c r="A1" s="1" t="s">
        <v>0</v>
      </c>
    </row>
    <row r="3" spans="1:2" x14ac:dyDescent="0.2">
      <c r="B3" s="353" t="s">
        <v>471</v>
      </c>
    </row>
    <row r="4" spans="1:2" x14ac:dyDescent="0.2">
      <c r="A4" s="2">
        <v>1</v>
      </c>
      <c r="B4" s="3"/>
    </row>
    <row r="5" spans="1:2" x14ac:dyDescent="0.2">
      <c r="A5" s="2">
        <v>2</v>
      </c>
      <c r="B5" s="3"/>
    </row>
    <row r="6" spans="1:2" x14ac:dyDescent="0.2">
      <c r="A6" s="2">
        <v>3</v>
      </c>
      <c r="B6" s="3"/>
    </row>
    <row r="7" spans="1:2" x14ac:dyDescent="0.2">
      <c r="A7" s="2">
        <v>4</v>
      </c>
      <c r="B7" s="3"/>
    </row>
    <row r="8" spans="1:2" x14ac:dyDescent="0.2">
      <c r="A8" s="2">
        <v>5</v>
      </c>
      <c r="B8" s="3"/>
    </row>
    <row r="9" spans="1:2" x14ac:dyDescent="0.2">
      <c r="A9" s="2">
        <v>6</v>
      </c>
      <c r="B9" s="3"/>
    </row>
    <row r="10" spans="1:2" x14ac:dyDescent="0.2">
      <c r="A10" s="2">
        <v>7</v>
      </c>
      <c r="B10" s="3"/>
    </row>
    <row r="11" spans="1:2" x14ac:dyDescent="0.2">
      <c r="A11" s="2">
        <v>8</v>
      </c>
      <c r="B11" s="3"/>
    </row>
    <row r="12" spans="1:2" x14ac:dyDescent="0.2">
      <c r="A12" s="2">
        <v>9</v>
      </c>
      <c r="B12" s="3"/>
    </row>
    <row r="13" spans="1:2" x14ac:dyDescent="0.2">
      <c r="A13" s="2">
        <v>10</v>
      </c>
      <c r="B13" s="3"/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E34"/>
  <sheetViews>
    <sheetView workbookViewId="0">
      <selection activeCell="A2" sqref="A2"/>
    </sheetView>
  </sheetViews>
  <sheetFormatPr defaultRowHeight="12.75" x14ac:dyDescent="0.2"/>
  <cols>
    <col min="1" max="1" width="13.42578125" style="4" bestFit="1" customWidth="1"/>
    <col min="2" max="2" width="28.28515625" style="4" bestFit="1" customWidth="1"/>
    <col min="3" max="3" width="11.28515625" style="18" bestFit="1" customWidth="1"/>
    <col min="4" max="4" width="11.28515625" style="18" customWidth="1"/>
    <col min="5" max="5" width="34" style="4" bestFit="1" customWidth="1"/>
    <col min="6" max="16384" width="9.140625" style="4"/>
  </cols>
  <sheetData>
    <row r="1" spans="1:5" x14ac:dyDescent="0.2">
      <c r="A1" s="15" t="s">
        <v>451</v>
      </c>
    </row>
    <row r="4" spans="1:5" ht="15" x14ac:dyDescent="0.25">
      <c r="A4" s="16" t="s">
        <v>153</v>
      </c>
      <c r="B4" s="17" t="s">
        <v>22</v>
      </c>
      <c r="C4" s="17" t="s">
        <v>106</v>
      </c>
      <c r="D4" s="17" t="s">
        <v>365</v>
      </c>
      <c r="E4" s="17" t="s">
        <v>107</v>
      </c>
    </row>
    <row r="5" spans="1:5" ht="15" x14ac:dyDescent="0.25">
      <c r="A5" s="16">
        <v>11200</v>
      </c>
      <c r="B5" s="17" t="s">
        <v>108</v>
      </c>
      <c r="C5" s="17">
        <v>691428.96551724139</v>
      </c>
      <c r="D5" s="17" t="s">
        <v>364</v>
      </c>
      <c r="E5" s="17" t="s">
        <v>109</v>
      </c>
    </row>
    <row r="6" spans="1:5" ht="15" x14ac:dyDescent="0.25">
      <c r="A6" s="16">
        <v>13100</v>
      </c>
      <c r="B6" s="17" t="s">
        <v>110</v>
      </c>
      <c r="C6" s="17">
        <v>15061405.517241379</v>
      </c>
      <c r="D6" s="17" t="s">
        <v>364</v>
      </c>
      <c r="E6" s="17" t="s">
        <v>111</v>
      </c>
    </row>
    <row r="7" spans="1:5" ht="15" x14ac:dyDescent="0.25">
      <c r="A7" s="16">
        <v>13610</v>
      </c>
      <c r="B7" s="17" t="s">
        <v>112</v>
      </c>
      <c r="C7" s="17">
        <v>-1.7517241379310347</v>
      </c>
      <c r="D7" s="17" t="s">
        <v>364</v>
      </c>
      <c r="E7" s="17" t="s">
        <v>113</v>
      </c>
    </row>
    <row r="8" spans="1:5" ht="15" x14ac:dyDescent="0.25">
      <c r="A8" s="16">
        <v>14215</v>
      </c>
      <c r="B8" s="17" t="s">
        <v>114</v>
      </c>
      <c r="C8" s="17">
        <v>7862.4827586206902</v>
      </c>
      <c r="D8" s="17" t="s">
        <v>364</v>
      </c>
      <c r="E8" s="17" t="s">
        <v>113</v>
      </c>
    </row>
    <row r="9" spans="1:5" ht="15" x14ac:dyDescent="0.25">
      <c r="A9" s="16">
        <v>14350</v>
      </c>
      <c r="B9" s="17" t="s">
        <v>115</v>
      </c>
      <c r="C9" s="17">
        <v>23777.931034482761</v>
      </c>
      <c r="D9" s="17" t="s">
        <v>364</v>
      </c>
      <c r="E9" s="17" t="s">
        <v>113</v>
      </c>
    </row>
    <row r="10" spans="1:5" ht="15" x14ac:dyDescent="0.25">
      <c r="A10" s="16">
        <v>16200</v>
      </c>
      <c r="B10" s="17" t="s">
        <v>116</v>
      </c>
      <c r="C10" s="17">
        <v>-123762.75862068965</v>
      </c>
      <c r="D10" s="17" t="s">
        <v>364</v>
      </c>
      <c r="E10" s="17" t="s">
        <v>117</v>
      </c>
    </row>
    <row r="11" spans="1:5" ht="15" x14ac:dyDescent="0.25">
      <c r="A11" s="16">
        <v>16215</v>
      </c>
      <c r="B11" s="17" t="s">
        <v>118</v>
      </c>
      <c r="C11" s="17">
        <v>123762.75862068965</v>
      </c>
      <c r="D11" s="17" t="s">
        <v>364</v>
      </c>
      <c r="E11" s="17" t="s">
        <v>117</v>
      </c>
    </row>
    <row r="12" spans="1:5" ht="15" x14ac:dyDescent="0.25">
      <c r="A12" s="16">
        <v>16245</v>
      </c>
      <c r="B12" s="17" t="s">
        <v>119</v>
      </c>
      <c r="C12" s="17">
        <v>-1401053.7931034483</v>
      </c>
      <c r="D12" s="17" t="s">
        <v>364</v>
      </c>
      <c r="E12" s="17" t="s">
        <v>117</v>
      </c>
    </row>
    <row r="13" spans="1:5" ht="15" x14ac:dyDescent="0.25">
      <c r="A13" s="16">
        <v>16247</v>
      </c>
      <c r="B13" s="17" t="s">
        <v>120</v>
      </c>
      <c r="C13" s="17">
        <v>1401053.7931034483</v>
      </c>
      <c r="D13" s="17" t="s">
        <v>361</v>
      </c>
      <c r="E13" s="17" t="s">
        <v>117</v>
      </c>
    </row>
    <row r="14" spans="1:5" ht="15" x14ac:dyDescent="0.25">
      <c r="A14" s="16">
        <v>16500</v>
      </c>
      <c r="B14" s="17" t="s">
        <v>121</v>
      </c>
      <c r="C14" s="17">
        <v>-67586.206896551725</v>
      </c>
      <c r="D14" s="17" t="s">
        <v>361</v>
      </c>
      <c r="E14" s="17" t="s">
        <v>117</v>
      </c>
    </row>
    <row r="15" spans="1:5" ht="15" x14ac:dyDescent="0.25">
      <c r="A15" s="16">
        <v>16600</v>
      </c>
      <c r="B15" s="17" t="s">
        <v>122</v>
      </c>
      <c r="C15" s="17">
        <v>67586.206896551725</v>
      </c>
      <c r="D15" s="17" t="s">
        <v>361</v>
      </c>
      <c r="E15" s="17" t="s">
        <v>117</v>
      </c>
    </row>
    <row r="16" spans="1:5" ht="15" x14ac:dyDescent="0.25">
      <c r="A16" s="16">
        <v>22100</v>
      </c>
      <c r="B16" s="17" t="s">
        <v>123</v>
      </c>
      <c r="C16" s="17">
        <v>-5814.2551724137929</v>
      </c>
      <c r="D16" s="17" t="s">
        <v>361</v>
      </c>
      <c r="E16" s="17" t="s">
        <v>113</v>
      </c>
    </row>
    <row r="17" spans="1:5" ht="15" x14ac:dyDescent="0.25">
      <c r="A17" s="16">
        <v>24200</v>
      </c>
      <c r="B17" s="17" t="s">
        <v>124</v>
      </c>
      <c r="C17" s="17">
        <v>-1321902.0689655172</v>
      </c>
      <c r="D17" s="17" t="s">
        <v>213</v>
      </c>
      <c r="E17" s="17" t="s">
        <v>125</v>
      </c>
    </row>
    <row r="18" spans="1:5" ht="15" x14ac:dyDescent="0.25">
      <c r="A18" s="16">
        <v>26700</v>
      </c>
      <c r="B18" s="17" t="s">
        <v>126</v>
      </c>
      <c r="C18" s="17">
        <v>-15325517.241379311</v>
      </c>
      <c r="D18" s="17" t="s">
        <v>213</v>
      </c>
      <c r="E18" s="17" t="s">
        <v>89</v>
      </c>
    </row>
    <row r="19" spans="1:5" ht="15" x14ac:dyDescent="0.25">
      <c r="A19" s="16">
        <v>26710</v>
      </c>
      <c r="B19" s="17" t="s">
        <v>127</v>
      </c>
      <c r="C19" s="17">
        <v>758620.68965517241</v>
      </c>
      <c r="D19" s="17" t="s">
        <v>213</v>
      </c>
      <c r="E19" s="17" t="s">
        <v>89</v>
      </c>
    </row>
    <row r="20" spans="1:5" ht="15" x14ac:dyDescent="0.25">
      <c r="A20" s="16">
        <v>26800</v>
      </c>
      <c r="B20" s="17" t="s">
        <v>128</v>
      </c>
      <c r="C20" s="17">
        <v>3348138.9034482762</v>
      </c>
      <c r="D20" s="17" t="s">
        <v>213</v>
      </c>
      <c r="E20" s="17" t="s">
        <v>129</v>
      </c>
    </row>
    <row r="21" spans="1:5" ht="15" x14ac:dyDescent="0.25">
      <c r="A21" s="16">
        <v>26900</v>
      </c>
      <c r="B21" s="17" t="s">
        <v>194</v>
      </c>
      <c r="C21" s="17">
        <f>+SUM(C22:C33)</f>
        <v>-3237999.000000048</v>
      </c>
      <c r="D21" s="17" t="s">
        <v>205</v>
      </c>
      <c r="E21" s="17"/>
    </row>
    <row r="22" spans="1:5" ht="15" x14ac:dyDescent="0.25">
      <c r="A22" s="16">
        <v>31510</v>
      </c>
      <c r="B22" s="17" t="s">
        <v>363</v>
      </c>
      <c r="C22" s="17">
        <v>-15305576.206896599</v>
      </c>
      <c r="D22" s="17" t="s">
        <v>362</v>
      </c>
      <c r="E22" s="17" t="s">
        <v>131</v>
      </c>
    </row>
    <row r="23" spans="1:5" ht="15" x14ac:dyDescent="0.25">
      <c r="A23" s="16">
        <v>41015</v>
      </c>
      <c r="B23" s="17" t="s">
        <v>135</v>
      </c>
      <c r="C23" s="17">
        <v>11890639</v>
      </c>
      <c r="D23" s="17" t="s">
        <v>362</v>
      </c>
      <c r="E23" s="17" t="s">
        <v>135</v>
      </c>
    </row>
    <row r="24" spans="1:5" ht="15" x14ac:dyDescent="0.25">
      <c r="A24" s="16">
        <v>43350</v>
      </c>
      <c r="B24" s="17" t="s">
        <v>138</v>
      </c>
      <c r="C24" s="17">
        <v>14290.344827586207</v>
      </c>
      <c r="D24" s="17" t="s">
        <v>362</v>
      </c>
      <c r="E24" s="17" t="s">
        <v>139</v>
      </c>
    </row>
    <row r="25" spans="1:5" ht="15" x14ac:dyDescent="0.25">
      <c r="A25" s="16">
        <v>43502</v>
      </c>
      <c r="B25" s="17" t="s">
        <v>140</v>
      </c>
      <c r="C25" s="17">
        <v>1379.3103448275863</v>
      </c>
      <c r="D25" s="17" t="s">
        <v>362</v>
      </c>
      <c r="E25" s="17" t="s">
        <v>139</v>
      </c>
    </row>
    <row r="26" spans="1:5" ht="15" x14ac:dyDescent="0.25">
      <c r="A26" s="16">
        <v>45326</v>
      </c>
      <c r="B26" s="17" t="s">
        <v>141</v>
      </c>
      <c r="C26" s="17">
        <v>22000</v>
      </c>
      <c r="D26" s="17" t="s">
        <v>362</v>
      </c>
      <c r="E26" s="17" t="s">
        <v>142</v>
      </c>
    </row>
    <row r="27" spans="1:5" ht="15" x14ac:dyDescent="0.25">
      <c r="A27" s="16">
        <v>45432</v>
      </c>
      <c r="B27" s="17" t="s">
        <v>143</v>
      </c>
      <c r="C27" s="17">
        <v>18206.896551724138</v>
      </c>
      <c r="D27" s="17" t="s">
        <v>362</v>
      </c>
      <c r="E27" s="17" t="s">
        <v>142</v>
      </c>
    </row>
    <row r="28" spans="1:5" ht="15" x14ac:dyDescent="0.25">
      <c r="A28" s="16">
        <v>45500</v>
      </c>
      <c r="B28" s="17" t="s">
        <v>144</v>
      </c>
      <c r="C28" s="17">
        <v>24822.758620689656</v>
      </c>
      <c r="D28" s="17" t="s">
        <v>362</v>
      </c>
      <c r="E28" s="17" t="s">
        <v>139</v>
      </c>
    </row>
    <row r="29" spans="1:5" ht="15" x14ac:dyDescent="0.25">
      <c r="A29" s="16">
        <v>45856</v>
      </c>
      <c r="B29" s="17" t="s">
        <v>145</v>
      </c>
      <c r="C29" s="17">
        <v>63241.379310344826</v>
      </c>
      <c r="D29" s="17" t="s">
        <v>362</v>
      </c>
      <c r="E29" s="17" t="s">
        <v>146</v>
      </c>
    </row>
    <row r="30" spans="1:5" ht="15" x14ac:dyDescent="0.25">
      <c r="A30" s="16">
        <v>45890</v>
      </c>
      <c r="B30" s="17" t="s">
        <v>147</v>
      </c>
      <c r="C30" s="17">
        <v>27891.310344827587</v>
      </c>
      <c r="D30" s="17" t="s">
        <v>362</v>
      </c>
      <c r="E30" s="17" t="s">
        <v>142</v>
      </c>
    </row>
    <row r="31" spans="1:5" ht="15" x14ac:dyDescent="0.25">
      <c r="A31" s="16">
        <v>46051</v>
      </c>
      <c r="B31" s="17" t="s">
        <v>148</v>
      </c>
      <c r="C31" s="17">
        <v>784.13793103448279</v>
      </c>
      <c r="D31" s="17" t="s">
        <v>362</v>
      </c>
      <c r="E31" s="17" t="s">
        <v>149</v>
      </c>
    </row>
    <row r="32" spans="1:5" ht="15" x14ac:dyDescent="0.25">
      <c r="A32" s="16">
        <v>49400</v>
      </c>
      <c r="B32" s="17" t="s">
        <v>150</v>
      </c>
      <c r="C32" s="17">
        <v>868.9655172413793</v>
      </c>
      <c r="D32" s="17" t="s">
        <v>362</v>
      </c>
      <c r="E32" s="17" t="s">
        <v>142</v>
      </c>
    </row>
    <row r="33" spans="1:5" ht="15" x14ac:dyDescent="0.25">
      <c r="A33" s="16">
        <v>49500</v>
      </c>
      <c r="B33" s="17" t="s">
        <v>151</v>
      </c>
      <c r="C33" s="17">
        <v>3453.1034482758623</v>
      </c>
      <c r="D33" s="17" t="s">
        <v>362</v>
      </c>
      <c r="E33" s="17" t="s">
        <v>152</v>
      </c>
    </row>
    <row r="34" spans="1:5" ht="15" x14ac:dyDescent="0.25">
      <c r="A34" s="16">
        <v>50000</v>
      </c>
      <c r="B34" s="17" t="s">
        <v>194</v>
      </c>
      <c r="C34" s="17">
        <f>-C21</f>
        <v>3237999.000000048</v>
      </c>
      <c r="D34" s="17" t="s">
        <v>366</v>
      </c>
      <c r="E34" s="17" t="s">
        <v>194</v>
      </c>
    </row>
  </sheetData>
  <sortState ref="A5:E36">
    <sortCondition ref="A5:A36"/>
  </sortState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C5"/>
  <sheetViews>
    <sheetView workbookViewId="0">
      <selection activeCell="R41" sqref="R41"/>
    </sheetView>
  </sheetViews>
  <sheetFormatPr defaultRowHeight="12.75" x14ac:dyDescent="0.2"/>
  <cols>
    <col min="1" max="1" width="17.85546875" style="4" bestFit="1" customWidth="1"/>
    <col min="2" max="2" width="9.140625" style="4"/>
    <col min="3" max="3" width="10.7109375" style="4" bestFit="1" customWidth="1"/>
    <col min="4" max="16384" width="9.140625" style="4"/>
  </cols>
  <sheetData>
    <row r="1" spans="1:3" x14ac:dyDescent="0.2">
      <c r="A1" s="19" t="s">
        <v>452</v>
      </c>
      <c r="B1" s="20"/>
      <c r="C1" s="20"/>
    </row>
    <row r="2" spans="1:3" x14ac:dyDescent="0.2">
      <c r="A2" s="20"/>
      <c r="B2" s="20"/>
      <c r="C2" s="20"/>
    </row>
    <row r="3" spans="1:3" x14ac:dyDescent="0.2">
      <c r="A3" s="20"/>
      <c r="B3" s="20"/>
      <c r="C3" s="20"/>
    </row>
    <row r="4" spans="1:3" x14ac:dyDescent="0.2">
      <c r="A4" s="20"/>
      <c r="B4" s="20"/>
      <c r="C4" s="20"/>
    </row>
    <row r="5" spans="1:3" x14ac:dyDescent="0.2">
      <c r="A5" s="20" t="s">
        <v>154</v>
      </c>
      <c r="B5" s="20"/>
      <c r="C5" s="21"/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2"/>
  <sheetViews>
    <sheetView showGridLines="0" zoomScaleNormal="100" workbookViewId="0">
      <selection activeCell="S12" sqref="S12"/>
    </sheetView>
  </sheetViews>
  <sheetFormatPr defaultRowHeight="14.25" x14ac:dyDescent="0.2"/>
  <cols>
    <col min="1" max="1" width="2" style="46" customWidth="1"/>
    <col min="2" max="2" width="43.5703125" style="46" customWidth="1"/>
    <col min="3" max="3" width="5.85546875" style="47" customWidth="1"/>
    <col min="4" max="4" width="15.140625" style="46" bestFit="1" customWidth="1"/>
    <col min="5" max="5" width="2.85546875" style="46" customWidth="1"/>
    <col min="6" max="6" width="14.42578125" style="46" bestFit="1" customWidth="1"/>
    <col min="7" max="8" width="8.42578125" style="46" customWidth="1"/>
    <col min="9" max="9" width="6.5703125" style="46" customWidth="1"/>
    <col min="10" max="228" width="8.42578125" style="46" customWidth="1"/>
    <col min="229" max="16384" width="9.140625" style="46"/>
  </cols>
  <sheetData>
    <row r="1" spans="1:5" s="44" customFormat="1" ht="20.25" x14ac:dyDescent="0.3">
      <c r="A1" s="372" t="s">
        <v>367</v>
      </c>
      <c r="B1" s="372"/>
      <c r="C1" s="372"/>
      <c r="D1" s="372"/>
      <c r="E1" s="372"/>
    </row>
    <row r="2" spans="1:5" ht="9" customHeight="1" x14ac:dyDescent="0.2">
      <c r="A2" s="45"/>
      <c r="B2" s="45"/>
      <c r="C2" s="45"/>
      <c r="D2" s="45"/>
      <c r="E2" s="45"/>
    </row>
    <row r="3" spans="1:5" ht="15" customHeight="1" x14ac:dyDescent="0.2"/>
    <row r="4" spans="1:5" ht="15" customHeight="1" x14ac:dyDescent="0.25">
      <c r="D4" s="48"/>
    </row>
    <row r="5" spans="1:5" ht="15" customHeight="1" x14ac:dyDescent="0.25">
      <c r="C5" s="49"/>
      <c r="D5" s="50">
        <v>2014</v>
      </c>
      <c r="E5" s="51"/>
    </row>
    <row r="6" spans="1:5" ht="15" customHeight="1" x14ac:dyDescent="0.25">
      <c r="A6" s="52"/>
      <c r="C6" s="53"/>
      <c r="D6" s="54"/>
      <c r="E6" s="51"/>
    </row>
    <row r="7" spans="1:5" ht="15" customHeight="1" x14ac:dyDescent="0.25">
      <c r="A7" s="52"/>
      <c r="C7" s="53"/>
      <c r="D7" s="54"/>
      <c r="E7" s="51"/>
    </row>
    <row r="8" spans="1:5" ht="15" customHeight="1" x14ac:dyDescent="0.2">
      <c r="A8" s="55" t="s">
        <v>131</v>
      </c>
      <c r="B8" s="56"/>
      <c r="C8" s="57"/>
      <c r="D8" s="58"/>
      <c r="E8" s="59"/>
    </row>
    <row r="9" spans="1:5" ht="15" customHeight="1" x14ac:dyDescent="0.2">
      <c r="A9" s="55" t="s">
        <v>25</v>
      </c>
      <c r="B9" s="56"/>
      <c r="C9" s="57"/>
      <c r="D9" s="58"/>
      <c r="E9" s="59"/>
    </row>
    <row r="10" spans="1:5" ht="15" customHeight="1" x14ac:dyDescent="0.2">
      <c r="A10" s="56"/>
      <c r="B10" s="56"/>
      <c r="C10" s="60"/>
      <c r="D10" s="61"/>
      <c r="E10" s="61"/>
    </row>
    <row r="11" spans="1:5" ht="15" customHeight="1" x14ac:dyDescent="0.2">
      <c r="A11" s="56" t="s">
        <v>135</v>
      </c>
      <c r="B11" s="56"/>
      <c r="C11" s="60"/>
      <c r="D11" s="58"/>
      <c r="E11" s="62"/>
    </row>
    <row r="12" spans="1:5" ht="15" customHeight="1" x14ac:dyDescent="0.2">
      <c r="A12" s="56" t="s">
        <v>174</v>
      </c>
      <c r="B12" s="56"/>
      <c r="C12" s="57"/>
      <c r="D12" s="58"/>
      <c r="E12" s="62"/>
    </row>
    <row r="13" spans="1:5" ht="15" customHeight="1" x14ac:dyDescent="0.2">
      <c r="A13" s="56" t="s">
        <v>142</v>
      </c>
      <c r="B13" s="56"/>
      <c r="C13" s="60"/>
      <c r="D13" s="58"/>
      <c r="E13" s="62"/>
    </row>
    <row r="14" spans="1:5" ht="15" customHeight="1" x14ac:dyDescent="0.2">
      <c r="A14" s="56" t="s">
        <v>2</v>
      </c>
      <c r="B14" s="56"/>
      <c r="C14" s="57"/>
      <c r="D14" s="58"/>
      <c r="E14" s="62"/>
    </row>
    <row r="15" spans="1:5" ht="4.1500000000000004" customHeight="1" x14ac:dyDescent="0.2">
      <c r="A15" s="56"/>
      <c r="B15" s="56"/>
      <c r="C15" s="60"/>
      <c r="D15" s="63"/>
      <c r="E15" s="62"/>
    </row>
    <row r="16" spans="1:5" ht="19.149999999999999" customHeight="1" x14ac:dyDescent="0.2">
      <c r="A16" s="64" t="s">
        <v>3</v>
      </c>
      <c r="B16" s="56"/>
      <c r="C16" s="57"/>
      <c r="D16" s="61">
        <f>SUM(D8:D14)</f>
        <v>0</v>
      </c>
      <c r="E16" s="61"/>
    </row>
    <row r="17" spans="1:6" ht="19.149999999999999" customHeight="1" x14ac:dyDescent="0.2">
      <c r="A17" s="64"/>
      <c r="B17" s="56"/>
      <c r="C17" s="57"/>
      <c r="D17" s="61"/>
      <c r="E17" s="61"/>
    </row>
    <row r="18" spans="1:6" ht="15" customHeight="1" x14ac:dyDescent="0.2">
      <c r="A18" s="56" t="s">
        <v>184</v>
      </c>
      <c r="B18" s="56"/>
      <c r="C18" s="57"/>
      <c r="D18" s="58"/>
      <c r="E18" s="59"/>
    </row>
    <row r="19" spans="1:6" ht="15" customHeight="1" x14ac:dyDescent="0.2">
      <c r="A19" s="56" t="s">
        <v>152</v>
      </c>
      <c r="B19" s="56"/>
      <c r="C19" s="57"/>
      <c r="D19" s="58"/>
      <c r="E19" s="59"/>
    </row>
    <row r="20" spans="1:6" ht="4.1500000000000004" customHeight="1" x14ac:dyDescent="0.2">
      <c r="A20" s="56"/>
      <c r="B20" s="56"/>
      <c r="C20" s="60"/>
      <c r="D20" s="63"/>
      <c r="E20" s="62"/>
    </row>
    <row r="21" spans="1:6" ht="19.149999999999999" customHeight="1" x14ac:dyDescent="0.2">
      <c r="A21" s="56" t="s">
        <v>182</v>
      </c>
      <c r="B21" s="56"/>
      <c r="C21" s="57"/>
      <c r="D21" s="61">
        <f>SUM(D16:D19)</f>
        <v>0</v>
      </c>
      <c r="E21" s="61"/>
    </row>
    <row r="22" spans="1:6" ht="15" customHeight="1" x14ac:dyDescent="0.2">
      <c r="A22" s="56" t="s">
        <v>193</v>
      </c>
      <c r="B22" s="56"/>
      <c r="C22" s="57"/>
      <c r="D22" s="58"/>
      <c r="E22" s="58"/>
      <c r="F22" s="65"/>
    </row>
    <row r="23" spans="1:6" ht="4.1500000000000004" customHeight="1" x14ac:dyDescent="0.2">
      <c r="A23" s="56"/>
      <c r="B23" s="56"/>
      <c r="C23" s="60"/>
      <c r="D23" s="63"/>
      <c r="E23" s="62"/>
    </row>
    <row r="24" spans="1:6" ht="19.149999999999999" customHeight="1" thickBot="1" x14ac:dyDescent="0.3">
      <c r="A24" s="64" t="s">
        <v>194</v>
      </c>
      <c r="B24" s="66"/>
      <c r="C24" s="57"/>
      <c r="D24" s="67">
        <f>SUM(D21:D23)</f>
        <v>0</v>
      </c>
      <c r="E24" s="61"/>
    </row>
    <row r="25" spans="1:6" ht="15" customHeight="1" thickTop="1" x14ac:dyDescent="0.25">
      <c r="A25" s="66"/>
      <c r="B25" s="66"/>
      <c r="C25" s="57"/>
      <c r="D25" s="61"/>
      <c r="E25" s="61"/>
    </row>
    <row r="26" spans="1:6" ht="15" customHeight="1" x14ac:dyDescent="0.25">
      <c r="A26" s="66"/>
      <c r="B26" s="66"/>
      <c r="C26" s="57"/>
      <c r="D26" s="61"/>
      <c r="E26" s="61"/>
    </row>
    <row r="27" spans="1:6" ht="15" customHeight="1" x14ac:dyDescent="0.25">
      <c r="A27" s="66"/>
      <c r="B27" s="66"/>
      <c r="C27" s="57"/>
      <c r="D27" s="61"/>
      <c r="E27" s="61"/>
    </row>
    <row r="28" spans="1:6" ht="15" customHeight="1" x14ac:dyDescent="0.25">
      <c r="A28" s="373"/>
      <c r="B28" s="373"/>
      <c r="C28" s="373"/>
      <c r="D28" s="373"/>
      <c r="E28" s="373"/>
    </row>
    <row r="29" spans="1:6" ht="15" customHeight="1" x14ac:dyDescent="0.25">
      <c r="A29" s="373"/>
      <c r="B29" s="373"/>
      <c r="C29" s="373"/>
      <c r="D29" s="373"/>
      <c r="E29" s="373"/>
    </row>
    <row r="30" spans="1:6" s="69" customFormat="1" ht="21" customHeight="1" x14ac:dyDescent="0.3">
      <c r="A30" s="374" t="s">
        <v>195</v>
      </c>
      <c r="B30" s="374"/>
      <c r="C30" s="374"/>
      <c r="D30" s="374"/>
      <c r="E30" s="374"/>
      <c r="F30" s="68"/>
    </row>
    <row r="31" spans="1:6" ht="9" customHeight="1" x14ac:dyDescent="0.2">
      <c r="A31" s="45"/>
      <c r="B31" s="45"/>
      <c r="C31" s="45"/>
      <c r="D31" s="45"/>
      <c r="E31" s="45"/>
    </row>
    <row r="32" spans="1:6" ht="15" customHeight="1" x14ac:dyDescent="0.25">
      <c r="A32" s="70"/>
      <c r="B32" s="71"/>
      <c r="C32" s="72"/>
      <c r="D32" s="73"/>
      <c r="E32" s="73"/>
    </row>
    <row r="33" spans="1:5" ht="15" customHeight="1" x14ac:dyDescent="0.25">
      <c r="A33" s="70"/>
      <c r="B33" s="71"/>
      <c r="C33" s="72"/>
      <c r="D33" s="73"/>
      <c r="E33" s="73"/>
    </row>
    <row r="34" spans="1:5" s="78" customFormat="1" ht="15" customHeight="1" x14ac:dyDescent="0.25">
      <c r="A34" s="71" t="s">
        <v>196</v>
      </c>
      <c r="B34" s="74"/>
      <c r="C34" s="75" t="s">
        <v>197</v>
      </c>
      <c r="D34" s="76">
        <v>42004</v>
      </c>
      <c r="E34" s="77"/>
    </row>
    <row r="35" spans="1:5" s="78" customFormat="1" ht="15" customHeight="1" x14ac:dyDescent="0.2">
      <c r="A35" s="79"/>
      <c r="B35" s="74"/>
      <c r="C35" s="75"/>
      <c r="D35" s="76"/>
      <c r="E35" s="80"/>
    </row>
    <row r="36" spans="1:5" ht="15" customHeight="1" x14ac:dyDescent="0.25">
      <c r="A36" s="81" t="s">
        <v>198</v>
      </c>
      <c r="B36" s="82"/>
      <c r="C36" s="83"/>
      <c r="D36" s="84"/>
      <c r="E36" s="84"/>
    </row>
    <row r="37" spans="1:5" ht="15" customHeight="1" x14ac:dyDescent="0.2">
      <c r="A37" s="368" t="s">
        <v>117</v>
      </c>
      <c r="B37" s="368"/>
      <c r="C37" s="57"/>
      <c r="D37" s="319"/>
      <c r="E37" s="59"/>
    </row>
    <row r="38" spans="1:5" ht="15" customHeight="1" x14ac:dyDescent="0.2">
      <c r="A38" s="368" t="s">
        <v>199</v>
      </c>
      <c r="B38" s="368"/>
      <c r="C38" s="57"/>
      <c r="D38" s="319"/>
      <c r="E38" s="59"/>
    </row>
    <row r="39" spans="1:5" ht="4.1500000000000004" customHeight="1" x14ac:dyDescent="0.2">
      <c r="A39" s="56"/>
      <c r="B39" s="56"/>
      <c r="C39" s="60"/>
      <c r="D39" s="320"/>
      <c r="E39" s="62"/>
    </row>
    <row r="40" spans="1:5" ht="15" customHeight="1" x14ac:dyDescent="0.25">
      <c r="A40" s="85"/>
      <c r="B40" s="86"/>
      <c r="C40" s="87"/>
      <c r="D40" s="321">
        <f>SUM(D37:D38)</f>
        <v>0</v>
      </c>
      <c r="E40" s="59"/>
    </row>
    <row r="41" spans="1:5" ht="15" customHeight="1" x14ac:dyDescent="0.25">
      <c r="A41" s="82"/>
      <c r="B41" s="82"/>
      <c r="C41" s="83"/>
      <c r="D41" s="322"/>
      <c r="E41" s="88"/>
    </row>
    <row r="42" spans="1:5" ht="15" customHeight="1" x14ac:dyDescent="0.25">
      <c r="A42" s="81" t="s">
        <v>200</v>
      </c>
      <c r="B42" s="89"/>
      <c r="C42" s="87"/>
      <c r="D42" s="323"/>
      <c r="E42" s="90"/>
    </row>
    <row r="43" spans="1:5" ht="15" customHeight="1" x14ac:dyDescent="0.2">
      <c r="A43" s="368" t="s">
        <v>201</v>
      </c>
      <c r="B43" s="368"/>
      <c r="C43" s="57"/>
      <c r="D43" s="319"/>
      <c r="E43" s="59"/>
    </row>
    <row r="44" spans="1:5" ht="15" customHeight="1" x14ac:dyDescent="0.2">
      <c r="A44" s="368" t="s">
        <v>111</v>
      </c>
      <c r="B44" s="368"/>
      <c r="C44" s="57"/>
      <c r="D44" s="319"/>
      <c r="E44" s="59"/>
    </row>
    <row r="45" spans="1:5" ht="15" customHeight="1" x14ac:dyDescent="0.2">
      <c r="A45" s="368" t="s">
        <v>113</v>
      </c>
      <c r="B45" s="368"/>
      <c r="C45" s="57"/>
      <c r="D45" s="319"/>
      <c r="E45" s="59"/>
    </row>
    <row r="46" spans="1:5" s="91" customFormat="1" ht="15" customHeight="1" x14ac:dyDescent="0.2">
      <c r="A46" s="369" t="s">
        <v>202</v>
      </c>
      <c r="B46" s="369"/>
      <c r="C46" s="57"/>
      <c r="D46" s="319"/>
      <c r="E46" s="59"/>
    </row>
    <row r="47" spans="1:5" ht="4.1500000000000004" customHeight="1" x14ac:dyDescent="0.2">
      <c r="A47" s="56"/>
      <c r="B47" s="56"/>
      <c r="C47" s="60"/>
      <c r="D47" s="63"/>
      <c r="E47" s="62"/>
    </row>
    <row r="48" spans="1:5" ht="15" customHeight="1" x14ac:dyDescent="0.25">
      <c r="A48" s="85"/>
      <c r="B48" s="92"/>
      <c r="C48" s="93"/>
      <c r="D48" s="94">
        <f>SUM(D43:D46)</f>
        <v>0</v>
      </c>
      <c r="E48" s="59"/>
    </row>
    <row r="49" spans="1:6" ht="15" customHeight="1" x14ac:dyDescent="0.25">
      <c r="A49" s="85"/>
      <c r="B49" s="92"/>
      <c r="C49" s="93"/>
      <c r="D49" s="61"/>
      <c r="E49" s="61"/>
    </row>
    <row r="50" spans="1:6" ht="15" customHeight="1" x14ac:dyDescent="0.25">
      <c r="A50" s="85"/>
      <c r="B50" s="92"/>
      <c r="C50" s="93"/>
      <c r="D50" s="61"/>
      <c r="E50" s="61"/>
    </row>
    <row r="51" spans="1:6" ht="15" customHeight="1" x14ac:dyDescent="0.25">
      <c r="A51" s="85"/>
      <c r="B51" s="92"/>
      <c r="C51" s="93"/>
      <c r="D51" s="61"/>
      <c r="E51" s="61"/>
    </row>
    <row r="52" spans="1:6" ht="15" customHeight="1" thickBot="1" x14ac:dyDescent="0.25">
      <c r="A52" s="367" t="s">
        <v>196</v>
      </c>
      <c r="B52" s="367"/>
      <c r="C52" s="87"/>
      <c r="D52" s="67">
        <f>D48+D40</f>
        <v>0</v>
      </c>
      <c r="E52" s="61"/>
    </row>
    <row r="53" spans="1:6" ht="15" customHeight="1" thickTop="1" x14ac:dyDescent="0.2">
      <c r="A53" s="95"/>
      <c r="B53" s="65"/>
      <c r="C53" s="87"/>
      <c r="D53" s="96"/>
      <c r="E53" s="96"/>
    </row>
    <row r="54" spans="1:6" s="69" customFormat="1" ht="20.25" x14ac:dyDescent="0.3">
      <c r="A54" s="370" t="s">
        <v>368</v>
      </c>
      <c r="B54" s="371"/>
      <c r="C54" s="371"/>
      <c r="D54" s="371"/>
      <c r="E54" s="371"/>
      <c r="F54" s="97"/>
    </row>
    <row r="55" spans="1:6" ht="9" customHeight="1" x14ac:dyDescent="0.2">
      <c r="A55" s="45"/>
      <c r="B55" s="45"/>
      <c r="C55" s="45"/>
      <c r="D55" s="45"/>
      <c r="E55" s="45"/>
    </row>
    <row r="56" spans="1:6" ht="15" customHeight="1" x14ac:dyDescent="0.2">
      <c r="A56" s="96"/>
      <c r="B56" s="70" t="s">
        <v>203</v>
      </c>
      <c r="C56" s="72"/>
      <c r="D56" s="96"/>
      <c r="E56" s="96"/>
    </row>
    <row r="57" spans="1:6" ht="15" customHeight="1" x14ac:dyDescent="0.25">
      <c r="A57" s="98"/>
      <c r="B57" s="98"/>
      <c r="C57" s="98"/>
      <c r="D57" s="98"/>
      <c r="E57" s="98"/>
      <c r="F57" s="98"/>
    </row>
    <row r="58" spans="1:6" s="78" customFormat="1" ht="15" customHeight="1" x14ac:dyDescent="0.25">
      <c r="A58" s="99" t="s">
        <v>204</v>
      </c>
      <c r="B58" s="99"/>
      <c r="C58" s="75"/>
      <c r="D58" s="76">
        <v>42004</v>
      </c>
      <c r="E58" s="77"/>
    </row>
    <row r="59" spans="1:6" ht="15" customHeight="1" x14ac:dyDescent="0.25">
      <c r="A59" s="85"/>
      <c r="B59" s="65"/>
      <c r="C59" s="87"/>
      <c r="D59" s="86"/>
      <c r="E59" s="86"/>
    </row>
    <row r="60" spans="1:6" ht="15" customHeight="1" x14ac:dyDescent="0.25">
      <c r="A60" s="100" t="s">
        <v>205</v>
      </c>
      <c r="B60" s="89"/>
      <c r="C60" s="57"/>
      <c r="D60" s="101"/>
      <c r="E60" s="101"/>
    </row>
    <row r="61" spans="1:6" ht="15" customHeight="1" x14ac:dyDescent="0.2">
      <c r="A61" s="365" t="s">
        <v>89</v>
      </c>
      <c r="B61" s="365"/>
      <c r="C61" s="93"/>
      <c r="D61" s="102"/>
      <c r="E61" s="61"/>
    </row>
    <row r="62" spans="1:6" ht="15" customHeight="1" x14ac:dyDescent="0.2">
      <c r="A62" s="365" t="s">
        <v>93</v>
      </c>
      <c r="B62" s="365"/>
      <c r="C62" s="83"/>
      <c r="D62" s="319"/>
      <c r="E62" s="61"/>
    </row>
    <row r="63" spans="1:6" ht="15" customHeight="1" x14ac:dyDescent="0.2">
      <c r="A63" s="365" t="s">
        <v>206</v>
      </c>
      <c r="B63" s="365"/>
      <c r="C63" s="93"/>
      <c r="D63" s="102"/>
      <c r="E63" s="61"/>
    </row>
    <row r="64" spans="1:6" ht="4.1500000000000004" customHeight="1" x14ac:dyDescent="0.2">
      <c r="A64" s="56"/>
      <c r="B64" s="56"/>
      <c r="C64" s="60"/>
      <c r="D64" s="63"/>
      <c r="E64" s="62"/>
    </row>
    <row r="65" spans="1:8" ht="19.149999999999999" customHeight="1" x14ac:dyDescent="0.2">
      <c r="A65" s="366" t="s">
        <v>205</v>
      </c>
      <c r="B65" s="366"/>
      <c r="C65" s="93"/>
      <c r="D65" s="103">
        <f>SUM(D61:D64)</f>
        <v>0</v>
      </c>
      <c r="E65" s="61"/>
    </row>
    <row r="66" spans="1:8" ht="15" customHeight="1" x14ac:dyDescent="0.2">
      <c r="A66" s="95"/>
      <c r="B66" s="56"/>
      <c r="C66" s="93"/>
      <c r="D66" s="61"/>
      <c r="E66" s="61"/>
    </row>
    <row r="67" spans="1:8" ht="15" customHeight="1" x14ac:dyDescent="0.25">
      <c r="A67" s="100" t="s">
        <v>207</v>
      </c>
      <c r="B67" s="89"/>
      <c r="C67" s="104"/>
      <c r="D67" s="101"/>
      <c r="E67" s="101"/>
    </row>
    <row r="68" spans="1:8" ht="15" customHeight="1" x14ac:dyDescent="0.2">
      <c r="A68" s="368" t="s">
        <v>208</v>
      </c>
      <c r="B68" s="368"/>
      <c r="C68" s="57"/>
      <c r="D68" s="102"/>
      <c r="E68" s="61"/>
      <c r="H68" s="105"/>
    </row>
    <row r="69" spans="1:8" ht="15" customHeight="1" x14ac:dyDescent="0.2">
      <c r="A69" s="368" t="s">
        <v>209</v>
      </c>
      <c r="B69" s="368"/>
      <c r="C69" s="57"/>
      <c r="D69" s="102"/>
      <c r="E69" s="61"/>
    </row>
    <row r="70" spans="1:8" ht="4.1500000000000004" customHeight="1" x14ac:dyDescent="0.2">
      <c r="A70" s="56"/>
      <c r="B70" s="56"/>
      <c r="C70" s="60"/>
      <c r="D70" s="63"/>
      <c r="E70" s="62"/>
    </row>
    <row r="71" spans="1:8" ht="15" customHeight="1" x14ac:dyDescent="0.25">
      <c r="A71" s="95"/>
      <c r="B71" s="92"/>
      <c r="C71" s="83"/>
      <c r="D71" s="103">
        <f>SUM(D68:D69)</f>
        <v>0</v>
      </c>
      <c r="E71" s="61"/>
    </row>
    <row r="72" spans="1:8" ht="15" customHeight="1" x14ac:dyDescent="0.2">
      <c r="A72" s="81" t="s">
        <v>210</v>
      </c>
      <c r="B72" s="65"/>
      <c r="C72" s="87"/>
      <c r="D72" s="101"/>
      <c r="E72" s="101"/>
    </row>
    <row r="73" spans="1:8" ht="15" customHeight="1" x14ac:dyDescent="0.2">
      <c r="A73" s="365" t="s">
        <v>125</v>
      </c>
      <c r="B73" s="365"/>
      <c r="C73" s="57"/>
      <c r="D73" s="102"/>
      <c r="E73" s="61"/>
    </row>
    <row r="74" spans="1:8" ht="15" customHeight="1" x14ac:dyDescent="0.2">
      <c r="A74" s="365" t="s">
        <v>473</v>
      </c>
      <c r="B74" s="365"/>
      <c r="C74" s="57"/>
      <c r="D74" s="102"/>
      <c r="E74" s="61"/>
    </row>
    <row r="75" spans="1:8" ht="15" customHeight="1" x14ac:dyDescent="0.2">
      <c r="A75" s="365" t="s">
        <v>211</v>
      </c>
      <c r="B75" s="365"/>
      <c r="C75" s="57"/>
      <c r="D75" s="102"/>
      <c r="E75" s="61"/>
    </row>
    <row r="76" spans="1:8" ht="15" customHeight="1" x14ac:dyDescent="0.2">
      <c r="A76" s="365" t="s">
        <v>212</v>
      </c>
      <c r="B76" s="365"/>
      <c r="C76" s="57"/>
      <c r="D76" s="102"/>
      <c r="E76" s="61"/>
    </row>
    <row r="77" spans="1:8" ht="4.1500000000000004" customHeight="1" x14ac:dyDescent="0.2">
      <c r="A77" s="56"/>
      <c r="B77" s="56"/>
      <c r="C77" s="60"/>
      <c r="D77" s="63"/>
      <c r="E77" s="62"/>
    </row>
    <row r="78" spans="1:8" ht="15" customHeight="1" x14ac:dyDescent="0.25">
      <c r="A78" s="95"/>
      <c r="B78" s="92"/>
      <c r="C78" s="83"/>
      <c r="D78" s="103">
        <f>SUM(D73:D76)</f>
        <v>0</v>
      </c>
      <c r="E78" s="61"/>
    </row>
    <row r="79" spans="1:8" ht="19.149999999999999" customHeight="1" x14ac:dyDescent="0.2">
      <c r="A79" s="366" t="s">
        <v>213</v>
      </c>
      <c r="B79" s="366"/>
      <c r="C79" s="83"/>
      <c r="D79" s="106">
        <f>D71+D78</f>
        <v>0</v>
      </c>
      <c r="E79" s="61"/>
    </row>
    <row r="80" spans="1:8" ht="19.149999999999999" customHeight="1" thickBot="1" x14ac:dyDescent="0.25">
      <c r="A80" s="367" t="s">
        <v>204</v>
      </c>
      <c r="B80" s="367"/>
      <c r="C80" s="87"/>
      <c r="D80" s="67">
        <f>D79+D65</f>
        <v>0</v>
      </c>
      <c r="E80" s="61"/>
    </row>
    <row r="81" spans="1:5" ht="15" customHeight="1" thickTop="1" x14ac:dyDescent="0.2">
      <c r="A81" s="107"/>
      <c r="B81" s="65"/>
      <c r="C81" s="87"/>
      <c r="D81" s="108"/>
      <c r="E81" s="108"/>
    </row>
    <row r="82" spans="1:5" ht="15" customHeight="1" x14ac:dyDescent="0.2">
      <c r="A82" s="95"/>
      <c r="B82" s="65"/>
      <c r="C82" s="87"/>
      <c r="D82" s="96"/>
      <c r="E82" s="108"/>
    </row>
  </sheetData>
  <mergeCells count="24">
    <mergeCell ref="A38:B38"/>
    <mergeCell ref="A1:E1"/>
    <mergeCell ref="A28:E28"/>
    <mergeCell ref="A29:E29"/>
    <mergeCell ref="A30:E30"/>
    <mergeCell ref="A37:B37"/>
    <mergeCell ref="A69:B69"/>
    <mergeCell ref="A43:B43"/>
    <mergeCell ref="A44:B44"/>
    <mergeCell ref="A45:B45"/>
    <mergeCell ref="A46:B46"/>
    <mergeCell ref="A52:B52"/>
    <mergeCell ref="A54:E54"/>
    <mergeCell ref="A61:B61"/>
    <mergeCell ref="A62:B62"/>
    <mergeCell ref="A63:B63"/>
    <mergeCell ref="A65:B65"/>
    <mergeCell ref="A68:B68"/>
    <mergeCell ref="A73:B73"/>
    <mergeCell ref="A75:B75"/>
    <mergeCell ref="A76:B76"/>
    <mergeCell ref="A79:B79"/>
    <mergeCell ref="A80:B80"/>
    <mergeCell ref="A74:B74"/>
  </mergeCells>
  <pageMargins left="0.31" right="0.14000000000000001" top="1.25" bottom="1" header="0.5" footer="0.5"/>
  <pageSetup paperSize="9" firstPageNumber="4" orientation="portrait" useFirstPageNumber="1" horizontalDpi="4294967292" verticalDpi="4294967292" r:id="rId1"/>
  <headerFooter alignWithMargins="0">
    <oddFooter>&amp;L&amp;F&amp;R&amp;G</oddFooter>
  </headerFooter>
  <rowBreaks count="2" manualBreakCount="2">
    <brk id="29" max="5" man="1"/>
    <brk id="53" max="5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93"/>
  <sheetViews>
    <sheetView topLeftCell="A34" zoomScaleNormal="100" workbookViewId="0">
      <selection activeCell="C4" sqref="C4:C62"/>
    </sheetView>
  </sheetViews>
  <sheetFormatPr defaultRowHeight="12.75" x14ac:dyDescent="0.2"/>
  <cols>
    <col min="1" max="1" width="5.42578125" style="110" customWidth="1"/>
    <col min="2" max="2" width="48.5703125" style="110" bestFit="1" customWidth="1"/>
    <col min="3" max="3" width="13.5703125" style="110" bestFit="1" customWidth="1"/>
    <col min="4" max="4" width="2.7109375" style="111" customWidth="1"/>
    <col min="5" max="6" width="13.28515625" style="110" customWidth="1"/>
    <col min="7" max="7" width="2.7109375" style="111" customWidth="1"/>
    <col min="8" max="8" width="13.28515625" style="110" customWidth="1"/>
    <col min="9" max="9" width="22.5703125" style="110" bestFit="1" customWidth="1"/>
    <col min="10" max="10" width="15.7109375" style="298" bestFit="1" customWidth="1"/>
    <col min="11" max="11" width="15.7109375" style="110" bestFit="1" customWidth="1"/>
    <col min="12" max="12" width="5" style="110" bestFit="1" customWidth="1"/>
    <col min="13" max="13" width="36.5703125" style="110" bestFit="1" customWidth="1"/>
    <col min="14" max="16384" width="9.140625" style="110"/>
  </cols>
  <sheetData>
    <row r="1" spans="1:13" ht="12.75" customHeight="1" x14ac:dyDescent="0.2">
      <c r="A1" s="109" t="s">
        <v>214</v>
      </c>
    </row>
    <row r="2" spans="1:13" ht="12.75" customHeight="1" x14ac:dyDescent="0.2">
      <c r="E2" s="112"/>
      <c r="F2" s="112"/>
      <c r="G2" s="113"/>
      <c r="H2" s="112"/>
    </row>
    <row r="3" spans="1:13" ht="12.75" customHeight="1" x14ac:dyDescent="0.2">
      <c r="A3" s="114" t="s">
        <v>215</v>
      </c>
      <c r="B3" s="114" t="s">
        <v>216</v>
      </c>
      <c r="C3" s="115" t="s">
        <v>217</v>
      </c>
      <c r="E3" s="115" t="s">
        <v>191</v>
      </c>
      <c r="F3" s="115" t="s">
        <v>192</v>
      </c>
      <c r="G3" s="113"/>
      <c r="H3" s="115" t="s">
        <v>218</v>
      </c>
      <c r="I3" s="112"/>
      <c r="L3" s="116"/>
      <c r="M3" s="117"/>
    </row>
    <row r="4" spans="1:13" ht="12.75" customHeight="1" x14ac:dyDescent="0.2">
      <c r="A4" s="116" t="s">
        <v>219</v>
      </c>
      <c r="B4" s="117" t="s">
        <v>172</v>
      </c>
      <c r="C4" s="118">
        <v>-164825140.16</v>
      </c>
      <c r="E4" s="119"/>
      <c r="F4" s="119"/>
      <c r="H4" s="120"/>
      <c r="L4" s="116"/>
      <c r="M4" s="117"/>
    </row>
    <row r="5" spans="1:13" ht="12.75" customHeight="1" x14ac:dyDescent="0.2">
      <c r="A5" s="116" t="s">
        <v>370</v>
      </c>
      <c r="B5" s="117" t="s">
        <v>371</v>
      </c>
      <c r="C5" s="118"/>
      <c r="E5" s="119"/>
      <c r="F5" s="119"/>
      <c r="H5" s="120"/>
      <c r="L5" s="116"/>
      <c r="M5" s="117"/>
    </row>
    <row r="6" spans="1:13" ht="12.75" customHeight="1" x14ac:dyDescent="0.2">
      <c r="A6" s="116" t="s">
        <v>220</v>
      </c>
      <c r="B6" s="117" t="s">
        <v>221</v>
      </c>
      <c r="C6" s="118">
        <v>57987553.68</v>
      </c>
      <c r="E6" s="119"/>
      <c r="F6" s="119"/>
      <c r="H6" s="120"/>
      <c r="L6" s="116"/>
      <c r="M6" s="121"/>
    </row>
    <row r="7" spans="1:13" ht="12.75" customHeight="1" x14ac:dyDescent="0.2">
      <c r="A7" s="116" t="s">
        <v>222</v>
      </c>
      <c r="B7" s="121" t="s">
        <v>223</v>
      </c>
      <c r="C7" s="118">
        <v>9182614.5600000005</v>
      </c>
      <c r="E7" s="119"/>
      <c r="F7" s="119"/>
      <c r="H7" s="120"/>
      <c r="L7" s="116"/>
      <c r="M7" s="117"/>
    </row>
    <row r="8" spans="1:13" ht="12.75" customHeight="1" x14ac:dyDescent="0.2">
      <c r="A8" s="116" t="s">
        <v>224</v>
      </c>
      <c r="B8" s="117" t="s">
        <v>225</v>
      </c>
      <c r="C8" s="118">
        <v>0</v>
      </c>
      <c r="E8" s="119"/>
      <c r="F8" s="119"/>
      <c r="H8" s="120"/>
      <c r="L8" s="116"/>
      <c r="M8" s="121"/>
    </row>
    <row r="9" spans="1:13" ht="12.75" customHeight="1" x14ac:dyDescent="0.2">
      <c r="A9" s="116" t="s">
        <v>226</v>
      </c>
      <c r="B9" s="121" t="s">
        <v>187</v>
      </c>
      <c r="C9" s="118">
        <v>41187049.68</v>
      </c>
      <c r="E9" s="119"/>
      <c r="F9" s="119"/>
      <c r="H9" s="120"/>
      <c r="L9" s="116"/>
      <c r="M9" s="121"/>
    </row>
    <row r="10" spans="1:13" ht="12.75" customHeight="1" x14ac:dyDescent="0.2">
      <c r="A10" s="116" t="s">
        <v>227</v>
      </c>
      <c r="B10" s="121" t="s">
        <v>228</v>
      </c>
      <c r="C10" s="118">
        <v>3438706.7777831997</v>
      </c>
      <c r="E10" s="119"/>
      <c r="F10" s="119"/>
      <c r="H10" s="120"/>
      <c r="L10" s="116"/>
      <c r="M10" s="121"/>
    </row>
    <row r="11" spans="1:13" ht="12.75" customHeight="1" x14ac:dyDescent="0.2">
      <c r="A11" s="116" t="s">
        <v>229</v>
      </c>
      <c r="B11" s="121" t="s">
        <v>230</v>
      </c>
      <c r="C11" s="118">
        <v>4118704.9679999999</v>
      </c>
      <c r="E11" s="119"/>
      <c r="F11" s="119"/>
      <c r="H11" s="120"/>
      <c r="L11" s="116"/>
      <c r="M11" s="121"/>
    </row>
    <row r="12" spans="1:13" ht="12.75" customHeight="1" x14ac:dyDescent="0.2">
      <c r="A12" s="116" t="s">
        <v>231</v>
      </c>
      <c r="B12" s="121" t="s">
        <v>232</v>
      </c>
      <c r="C12" s="118">
        <v>568381.28558399994</v>
      </c>
      <c r="E12" s="119"/>
      <c r="F12" s="119"/>
      <c r="H12" s="120"/>
      <c r="L12" s="116"/>
      <c r="M12" s="121"/>
    </row>
    <row r="13" spans="1:13" ht="12.75" customHeight="1" x14ac:dyDescent="0.2">
      <c r="A13" s="116" t="s">
        <v>233</v>
      </c>
      <c r="B13" s="121" t="s">
        <v>234</v>
      </c>
      <c r="C13" s="118">
        <v>427818.72</v>
      </c>
      <c r="E13" s="119"/>
      <c r="F13" s="119"/>
      <c r="H13" s="120"/>
      <c r="L13" s="116"/>
      <c r="M13" s="121"/>
    </row>
    <row r="14" spans="1:13" ht="12.75" customHeight="1" x14ac:dyDescent="0.2">
      <c r="A14" s="116" t="s">
        <v>235</v>
      </c>
      <c r="B14" s="121" t="s">
        <v>43</v>
      </c>
      <c r="C14" s="118">
        <v>159818.4</v>
      </c>
      <c r="E14" s="119"/>
      <c r="F14" s="119"/>
      <c r="H14" s="120"/>
      <c r="L14" s="116"/>
      <c r="M14" s="121"/>
    </row>
    <row r="15" spans="1:13" ht="12.75" customHeight="1" x14ac:dyDescent="0.2">
      <c r="A15" s="116" t="s">
        <v>236</v>
      </c>
      <c r="B15" s="121" t="s">
        <v>237</v>
      </c>
      <c r="C15" s="118">
        <v>170592.24</v>
      </c>
      <c r="E15" s="119"/>
      <c r="F15" s="119"/>
      <c r="H15" s="120"/>
      <c r="L15" s="116"/>
      <c r="M15" s="121"/>
    </row>
    <row r="16" spans="1:13" ht="12.75" customHeight="1" x14ac:dyDescent="0.2">
      <c r="A16" s="116" t="s">
        <v>238</v>
      </c>
      <c r="B16" s="121" t="s">
        <v>239</v>
      </c>
      <c r="C16" s="118">
        <v>2598200.64</v>
      </c>
      <c r="E16" s="119"/>
      <c r="F16" s="119"/>
      <c r="H16" s="120"/>
      <c r="L16" s="116"/>
      <c r="M16" s="121"/>
    </row>
    <row r="17" spans="1:13" ht="12.75" customHeight="1" x14ac:dyDescent="0.2">
      <c r="A17" s="116" t="s">
        <v>240</v>
      </c>
      <c r="B17" s="121" t="s">
        <v>241</v>
      </c>
      <c r="C17" s="118">
        <v>508277.27999999997</v>
      </c>
      <c r="E17" s="119"/>
      <c r="F17" s="119"/>
      <c r="H17" s="120"/>
      <c r="L17" s="116"/>
      <c r="M17" s="121"/>
    </row>
    <row r="18" spans="1:13" ht="12.75" customHeight="1" x14ac:dyDescent="0.25">
      <c r="A18" s="116" t="s">
        <v>242</v>
      </c>
      <c r="B18" s="121" t="s">
        <v>243</v>
      </c>
      <c r="C18" s="118">
        <v>14196258.719999999</v>
      </c>
      <c r="E18" s="119"/>
      <c r="F18" s="119"/>
      <c r="G18" s="122"/>
      <c r="H18" s="120"/>
      <c r="L18" s="116"/>
      <c r="M18" s="121"/>
    </row>
    <row r="19" spans="1:13" ht="12.75" customHeight="1" x14ac:dyDescent="0.2">
      <c r="A19" s="116" t="s">
        <v>244</v>
      </c>
      <c r="B19" s="121" t="s">
        <v>65</v>
      </c>
      <c r="C19" s="118">
        <v>2000000</v>
      </c>
      <c r="E19" s="119"/>
      <c r="F19" s="119"/>
      <c r="G19" s="123"/>
      <c r="H19" s="120"/>
      <c r="L19" s="116"/>
      <c r="M19" s="121"/>
    </row>
    <row r="20" spans="1:13" ht="12.75" customHeight="1" x14ac:dyDescent="0.2">
      <c r="A20" s="116" t="s">
        <v>245</v>
      </c>
      <c r="B20" s="121" t="s">
        <v>246</v>
      </c>
      <c r="C20" s="118">
        <v>43900.08</v>
      </c>
      <c r="E20" s="119"/>
      <c r="F20" s="119"/>
      <c r="G20" s="123"/>
      <c r="H20" s="120"/>
      <c r="L20" s="116"/>
      <c r="M20" s="121"/>
    </row>
    <row r="21" spans="1:13" ht="12.75" customHeight="1" x14ac:dyDescent="0.2">
      <c r="A21" s="116" t="s">
        <v>247</v>
      </c>
      <c r="B21" s="121" t="s">
        <v>248</v>
      </c>
      <c r="C21" s="118">
        <v>915222</v>
      </c>
      <c r="E21" s="119"/>
      <c r="F21" s="119"/>
      <c r="G21" s="123"/>
      <c r="H21" s="120"/>
    </row>
    <row r="22" spans="1:13" ht="12.75" customHeight="1" x14ac:dyDescent="0.2">
      <c r="A22" s="116" t="s">
        <v>249</v>
      </c>
      <c r="B22" s="121" t="s">
        <v>250</v>
      </c>
      <c r="C22" s="118">
        <v>1262373.8399999999</v>
      </c>
      <c r="E22" s="119"/>
      <c r="F22" s="119"/>
      <c r="G22" s="123"/>
      <c r="H22" s="120"/>
    </row>
    <row r="23" spans="1:13" ht="12.75" customHeight="1" x14ac:dyDescent="0.2">
      <c r="A23" s="116" t="s">
        <v>251</v>
      </c>
      <c r="B23" s="121" t="s">
        <v>252</v>
      </c>
      <c r="C23" s="118">
        <v>1228427.76</v>
      </c>
      <c r="E23" s="119"/>
      <c r="F23" s="119"/>
      <c r="G23" s="123"/>
      <c r="H23" s="120"/>
    </row>
    <row r="24" spans="1:13" ht="12.75" customHeight="1" x14ac:dyDescent="0.2">
      <c r="A24" s="116" t="s">
        <v>253</v>
      </c>
      <c r="B24" s="121" t="s">
        <v>254</v>
      </c>
      <c r="C24" s="118">
        <v>663734.4</v>
      </c>
      <c r="E24" s="119"/>
      <c r="F24" s="119"/>
      <c r="G24" s="123"/>
      <c r="H24" s="120"/>
    </row>
    <row r="25" spans="1:13" ht="12.75" customHeight="1" x14ac:dyDescent="0.2">
      <c r="A25" s="116" t="s">
        <v>255</v>
      </c>
      <c r="B25" s="121" t="s">
        <v>256</v>
      </c>
      <c r="C25" s="118">
        <v>143581.19999999998</v>
      </c>
      <c r="E25" s="119"/>
      <c r="F25" s="119"/>
      <c r="G25" s="123"/>
      <c r="H25" s="120"/>
    </row>
    <row r="26" spans="1:13" ht="12.75" customHeight="1" x14ac:dyDescent="0.2">
      <c r="A26" s="116" t="s">
        <v>257</v>
      </c>
      <c r="B26" s="121" t="s">
        <v>258</v>
      </c>
      <c r="C26" s="118">
        <v>323477.27999999997</v>
      </c>
      <c r="E26" s="119"/>
      <c r="F26" s="119"/>
      <c r="G26" s="123"/>
      <c r="H26" s="120"/>
    </row>
    <row r="27" spans="1:13" ht="12.75" customHeight="1" x14ac:dyDescent="0.2">
      <c r="A27" s="116" t="s">
        <v>259</v>
      </c>
      <c r="B27" s="121" t="s">
        <v>260</v>
      </c>
      <c r="C27" s="118">
        <v>395053.68</v>
      </c>
      <c r="E27" s="119"/>
      <c r="F27" s="119"/>
      <c r="G27" s="123"/>
      <c r="H27" s="120"/>
    </row>
    <row r="28" spans="1:13" ht="12.75" customHeight="1" x14ac:dyDescent="0.2">
      <c r="A28" s="116" t="s">
        <v>261</v>
      </c>
      <c r="B28" s="121" t="s">
        <v>262</v>
      </c>
      <c r="C28" s="118">
        <v>600433.67999999993</v>
      </c>
      <c r="E28" s="119"/>
      <c r="F28" s="119"/>
      <c r="G28" s="123"/>
      <c r="H28" s="120"/>
    </row>
    <row r="29" spans="1:13" ht="12.75" customHeight="1" x14ac:dyDescent="0.2">
      <c r="A29" s="116" t="s">
        <v>263</v>
      </c>
      <c r="B29" s="121" t="s">
        <v>264</v>
      </c>
      <c r="C29" s="118">
        <v>239247.12</v>
      </c>
      <c r="E29" s="119"/>
      <c r="F29" s="119"/>
      <c r="G29" s="123"/>
      <c r="H29" s="120"/>
    </row>
    <row r="30" spans="1:13" ht="12.75" customHeight="1" x14ac:dyDescent="0.2">
      <c r="A30" s="116" t="s">
        <v>265</v>
      </c>
      <c r="B30" s="121" t="s">
        <v>266</v>
      </c>
      <c r="C30" s="118">
        <v>570869.03999999992</v>
      </c>
      <c r="E30" s="119"/>
      <c r="F30" s="119"/>
      <c r="H30" s="120"/>
    </row>
    <row r="31" spans="1:13" ht="12.75" customHeight="1" x14ac:dyDescent="0.2">
      <c r="A31" s="116" t="s">
        <v>267</v>
      </c>
      <c r="B31" s="121" t="s">
        <v>268</v>
      </c>
      <c r="C31" s="118">
        <v>126000</v>
      </c>
      <c r="E31" s="119"/>
      <c r="F31" s="119"/>
      <c r="H31" s="120"/>
    </row>
    <row r="32" spans="1:13" ht="12.75" customHeight="1" x14ac:dyDescent="0.2">
      <c r="A32" s="116" t="s">
        <v>269</v>
      </c>
      <c r="B32" s="117" t="s">
        <v>270</v>
      </c>
      <c r="C32" s="118">
        <v>21075.599999999999</v>
      </c>
      <c r="E32" s="119"/>
      <c r="F32" s="119"/>
      <c r="G32" s="125"/>
      <c r="H32" s="120"/>
    </row>
    <row r="33" spans="1:9" ht="12.75" customHeight="1" x14ac:dyDescent="0.2">
      <c r="A33" s="116" t="s">
        <v>271</v>
      </c>
      <c r="B33" s="121" t="s">
        <v>272</v>
      </c>
      <c r="C33" s="118">
        <v>0</v>
      </c>
      <c r="E33" s="119"/>
      <c r="F33" s="119"/>
      <c r="H33" s="120"/>
    </row>
    <row r="34" spans="1:9" ht="12.75" customHeight="1" x14ac:dyDescent="0.2">
      <c r="A34" s="116" t="s">
        <v>273</v>
      </c>
      <c r="B34" s="121" t="s">
        <v>274</v>
      </c>
      <c r="C34" s="118">
        <v>-92620.08</v>
      </c>
      <c r="E34" s="119"/>
      <c r="F34" s="119"/>
      <c r="H34" s="120"/>
      <c r="I34" s="126"/>
    </row>
    <row r="35" spans="1:9" ht="12.75" customHeight="1" x14ac:dyDescent="0.2">
      <c r="A35" s="116" t="s">
        <v>275</v>
      </c>
      <c r="B35" s="121" t="s">
        <v>276</v>
      </c>
      <c r="C35" s="118">
        <v>0</v>
      </c>
      <c r="E35" s="119"/>
      <c r="F35" s="119"/>
      <c r="H35" s="120"/>
      <c r="I35" s="126"/>
    </row>
    <row r="36" spans="1:9" ht="12.75" customHeight="1" x14ac:dyDescent="0.2">
      <c r="A36" s="116" t="s">
        <v>277</v>
      </c>
      <c r="B36" s="121" t="s">
        <v>151</v>
      </c>
      <c r="C36" s="118">
        <v>964768.55999999994</v>
      </c>
      <c r="E36" s="119"/>
      <c r="F36" s="119"/>
      <c r="H36" s="120"/>
    </row>
    <row r="37" spans="1:9" ht="12.75" customHeight="1" x14ac:dyDescent="0.2">
      <c r="A37" s="116" t="s">
        <v>278</v>
      </c>
      <c r="B37" s="121" t="s">
        <v>193</v>
      </c>
      <c r="C37" s="118">
        <v>3494918.59372656</v>
      </c>
      <c r="E37" s="119"/>
      <c r="F37" s="119"/>
      <c r="H37" s="120"/>
    </row>
    <row r="38" spans="1:9" ht="12.75" customHeight="1" x14ac:dyDescent="0.2">
      <c r="A38" s="116" t="s">
        <v>279</v>
      </c>
      <c r="B38" s="121" t="s">
        <v>280</v>
      </c>
      <c r="C38" s="118">
        <v>19340000</v>
      </c>
      <c r="E38" s="119"/>
      <c r="F38" s="119"/>
      <c r="H38" s="120"/>
    </row>
    <row r="39" spans="1:9" ht="12.75" customHeight="1" x14ac:dyDescent="0.2">
      <c r="A39" s="116" t="s">
        <v>281</v>
      </c>
      <c r="B39" s="121" t="s">
        <v>282</v>
      </c>
      <c r="C39" s="118">
        <f>812500+3500000</f>
        <v>4312500</v>
      </c>
      <c r="E39" s="119"/>
      <c r="F39" s="119"/>
      <c r="G39" s="125"/>
      <c r="H39" s="120"/>
    </row>
    <row r="40" spans="1:9" ht="12.75" customHeight="1" x14ac:dyDescent="0.2">
      <c r="A40" s="116" t="s">
        <v>283</v>
      </c>
      <c r="B40" s="121" t="s">
        <v>284</v>
      </c>
      <c r="C40" s="118">
        <v>3600000</v>
      </c>
      <c r="E40" s="119"/>
      <c r="F40" s="119"/>
      <c r="H40" s="120"/>
    </row>
    <row r="41" spans="1:9" ht="12.75" customHeight="1" x14ac:dyDescent="0.2">
      <c r="A41" s="116" t="s">
        <v>285</v>
      </c>
      <c r="B41" s="121" t="s">
        <v>199</v>
      </c>
      <c r="C41" s="118">
        <v>1680000</v>
      </c>
      <c r="E41" s="119"/>
      <c r="F41" s="119"/>
      <c r="H41" s="120"/>
    </row>
    <row r="42" spans="1:9" ht="12.75" customHeight="1" x14ac:dyDescent="0.2">
      <c r="A42" s="116" t="s">
        <v>286</v>
      </c>
      <c r="B42" s="121" t="s">
        <v>201</v>
      </c>
      <c r="C42" s="118">
        <v>31560000</v>
      </c>
      <c r="E42" s="119"/>
      <c r="F42" s="119"/>
      <c r="H42" s="120"/>
    </row>
    <row r="43" spans="1:9" ht="12.75" customHeight="1" x14ac:dyDescent="0.2">
      <c r="A43" s="116" t="s">
        <v>287</v>
      </c>
      <c r="B43" s="121" t="s">
        <v>288</v>
      </c>
      <c r="C43" s="118">
        <v>12669402.48</v>
      </c>
      <c r="E43" s="119"/>
      <c r="F43" s="119"/>
      <c r="H43" s="120"/>
    </row>
    <row r="44" spans="1:9" ht="12.75" customHeight="1" x14ac:dyDescent="0.2">
      <c r="A44" s="116" t="s">
        <v>289</v>
      </c>
      <c r="B44" s="121" t="s">
        <v>290</v>
      </c>
      <c r="C44" s="118">
        <v>-588000</v>
      </c>
      <c r="E44" s="119"/>
      <c r="F44" s="119"/>
      <c r="H44" s="120"/>
    </row>
    <row r="45" spans="1:9" ht="12.75" customHeight="1" x14ac:dyDescent="0.2">
      <c r="A45" s="116" t="s">
        <v>291</v>
      </c>
      <c r="B45" s="121" t="s">
        <v>292</v>
      </c>
      <c r="C45" s="118">
        <v>588000</v>
      </c>
      <c r="E45" s="119"/>
      <c r="F45" s="119"/>
      <c r="H45" s="120"/>
    </row>
    <row r="46" spans="1:9" ht="12.75" customHeight="1" x14ac:dyDescent="0.2">
      <c r="A46" s="116" t="s">
        <v>293</v>
      </c>
      <c r="B46" s="121" t="s">
        <v>294</v>
      </c>
      <c r="C46" s="118">
        <v>-18524.016</v>
      </c>
      <c r="E46" s="119"/>
      <c r="F46" s="119"/>
      <c r="H46" s="120"/>
    </row>
    <row r="47" spans="1:9" ht="12.75" customHeight="1" x14ac:dyDescent="0.2">
      <c r="A47" s="116" t="s">
        <v>295</v>
      </c>
      <c r="B47" s="117" t="s">
        <v>296</v>
      </c>
      <c r="C47" s="118">
        <v>-11156932.08</v>
      </c>
      <c r="E47" s="119"/>
      <c r="F47" s="119"/>
      <c r="H47" s="120"/>
    </row>
    <row r="48" spans="1:9" ht="12.75" customHeight="1" x14ac:dyDescent="0.2">
      <c r="A48" s="116" t="s">
        <v>297</v>
      </c>
      <c r="B48" s="117" t="s">
        <v>298</v>
      </c>
      <c r="C48" s="118">
        <v>1344000</v>
      </c>
      <c r="E48" s="119"/>
      <c r="F48" s="119"/>
      <c r="H48" s="120"/>
    </row>
    <row r="49" spans="1:11" ht="12.75" customHeight="1" x14ac:dyDescent="0.2">
      <c r="A49" s="116" t="s">
        <v>299</v>
      </c>
      <c r="B49" s="121" t="s">
        <v>89</v>
      </c>
      <c r="C49" s="118">
        <v>-500000</v>
      </c>
      <c r="E49" s="119"/>
      <c r="F49" s="119"/>
      <c r="H49" s="120"/>
    </row>
    <row r="50" spans="1:11" ht="12.75" customHeight="1" x14ac:dyDescent="0.2">
      <c r="A50" s="116" t="s">
        <v>300</v>
      </c>
      <c r="B50" s="121" t="s">
        <v>93</v>
      </c>
      <c r="C50" s="118">
        <v>-125000</v>
      </c>
      <c r="E50" s="119"/>
      <c r="F50" s="119"/>
      <c r="H50" s="120"/>
    </row>
    <row r="51" spans="1:11" ht="12.75" customHeight="1" x14ac:dyDescent="0.2">
      <c r="A51" s="116" t="s">
        <v>301</v>
      </c>
      <c r="B51" s="121" t="s">
        <v>91</v>
      </c>
      <c r="C51" s="118">
        <v>-9313934</v>
      </c>
      <c r="E51" s="119"/>
      <c r="F51" s="119"/>
      <c r="H51" s="120"/>
      <c r="K51" s="126"/>
    </row>
    <row r="52" spans="1:11" ht="12.75" customHeight="1" x14ac:dyDescent="0.2">
      <c r="A52" s="116" t="s">
        <v>302</v>
      </c>
      <c r="B52" s="121" t="s">
        <v>374</v>
      </c>
      <c r="C52" s="118">
        <v>-11450321</v>
      </c>
      <c r="E52" s="119"/>
      <c r="F52" s="119"/>
      <c r="H52" s="120"/>
      <c r="K52" s="126"/>
    </row>
    <row r="53" spans="1:11" ht="12.75" customHeight="1" x14ac:dyDescent="0.2">
      <c r="A53" s="116" t="s">
        <v>474</v>
      </c>
      <c r="B53" s="121" t="s">
        <v>473</v>
      </c>
      <c r="C53" s="118"/>
      <c r="E53" s="119"/>
      <c r="F53" s="119"/>
      <c r="H53" s="120"/>
      <c r="K53" s="126"/>
    </row>
    <row r="54" spans="1:11" ht="12.75" customHeight="1" x14ac:dyDescent="0.2">
      <c r="A54" s="116" t="s">
        <v>303</v>
      </c>
      <c r="B54" s="121" t="s">
        <v>209</v>
      </c>
      <c r="C54" s="118">
        <v>-3781958.88</v>
      </c>
      <c r="E54" s="119"/>
      <c r="F54" s="119"/>
      <c r="H54" s="120"/>
      <c r="K54" s="126"/>
    </row>
    <row r="55" spans="1:11" ht="12.75" customHeight="1" x14ac:dyDescent="0.2">
      <c r="A55" s="116" t="s">
        <v>372</v>
      </c>
      <c r="B55" s="121" t="s">
        <v>373</v>
      </c>
      <c r="C55" s="118">
        <v>-1000000</v>
      </c>
      <c r="E55" s="119"/>
      <c r="F55" s="119"/>
      <c r="H55" s="120"/>
      <c r="K55" s="126"/>
    </row>
    <row r="56" spans="1:11" ht="12.75" customHeight="1" x14ac:dyDescent="0.2">
      <c r="A56" s="116" t="s">
        <v>304</v>
      </c>
      <c r="B56" s="121" t="s">
        <v>305</v>
      </c>
      <c r="C56" s="118">
        <v>-10101611.52</v>
      </c>
      <c r="E56" s="119"/>
      <c r="F56" s="119"/>
      <c r="H56" s="120"/>
      <c r="K56" s="126"/>
    </row>
    <row r="57" spans="1:11" ht="12.75" customHeight="1" x14ac:dyDescent="0.2">
      <c r="A57" s="116" t="s">
        <v>306</v>
      </c>
      <c r="B57" s="121" t="s">
        <v>96</v>
      </c>
      <c r="C57" s="118">
        <v>-3786745.1999999997</v>
      </c>
      <c r="E57" s="119"/>
      <c r="F57" s="119"/>
      <c r="G57" s="125"/>
      <c r="H57" s="120"/>
      <c r="K57" s="126"/>
    </row>
    <row r="58" spans="1:11" ht="12.75" customHeight="1" x14ac:dyDescent="0.2">
      <c r="A58" s="116" t="s">
        <v>307</v>
      </c>
      <c r="B58" s="121" t="s">
        <v>98</v>
      </c>
      <c r="C58" s="118">
        <v>-343225.41399999999</v>
      </c>
      <c r="E58" s="119"/>
      <c r="F58" s="119"/>
      <c r="G58" s="125"/>
      <c r="H58" s="120"/>
      <c r="K58" s="126"/>
    </row>
    <row r="59" spans="1:11" ht="12.75" customHeight="1" x14ac:dyDescent="0.2">
      <c r="A59" s="116" t="s">
        <v>308</v>
      </c>
      <c r="B59" s="121" t="s">
        <v>100</v>
      </c>
      <c r="C59" s="118">
        <v>-918200.64</v>
      </c>
      <c r="E59" s="119"/>
      <c r="F59" s="119"/>
      <c r="H59" s="120"/>
      <c r="K59" s="126"/>
    </row>
    <row r="60" spans="1:11" ht="12.75" customHeight="1" x14ac:dyDescent="0.2">
      <c r="A60" s="116" t="s">
        <v>309</v>
      </c>
      <c r="B60" s="121" t="s">
        <v>310</v>
      </c>
      <c r="C60" s="118">
        <v>-4292196.72</v>
      </c>
      <c r="E60" s="119"/>
      <c r="F60" s="119"/>
      <c r="H60" s="120"/>
      <c r="K60" s="126"/>
    </row>
    <row r="61" spans="1:11" ht="12.75" customHeight="1" x14ac:dyDescent="0.2">
      <c r="A61" s="116" t="s">
        <v>311</v>
      </c>
      <c r="B61" s="121" t="s">
        <v>312</v>
      </c>
      <c r="C61" s="118">
        <v>-259874.16</v>
      </c>
      <c r="E61" s="119"/>
      <c r="F61" s="119"/>
      <c r="H61" s="120"/>
      <c r="K61" s="126"/>
    </row>
    <row r="62" spans="1:11" ht="12.75" customHeight="1" x14ac:dyDescent="0.2">
      <c r="A62" s="116" t="s">
        <v>313</v>
      </c>
      <c r="B62" s="121" t="s">
        <v>314</v>
      </c>
      <c r="C62" s="118">
        <v>-76678.559999999998</v>
      </c>
      <c r="E62" s="119"/>
      <c r="F62" s="119"/>
      <c r="G62" s="125"/>
      <c r="H62" s="120"/>
      <c r="K62" s="126"/>
    </row>
    <row r="63" spans="1:11" ht="12.75" customHeight="1" thickBot="1" x14ac:dyDescent="0.25">
      <c r="A63" s="116"/>
      <c r="B63" s="121"/>
      <c r="C63" s="127">
        <f>SUM(C4:C62)</f>
        <v>-0.16490621890989132</v>
      </c>
      <c r="E63" s="127">
        <f>SUM(E4:E62)</f>
        <v>0</v>
      </c>
      <c r="F63" s="127">
        <f>SUM(F4:F62)</f>
        <v>0</v>
      </c>
      <c r="H63" s="127">
        <f>SUM(H4:H62)</f>
        <v>0</v>
      </c>
    </row>
    <row r="64" spans="1:11" ht="12.75" customHeight="1" thickTop="1" x14ac:dyDescent="0.2">
      <c r="A64" s="116"/>
      <c r="B64" s="121"/>
    </row>
    <row r="65" spans="1:8" ht="12.75" customHeight="1" x14ac:dyDescent="0.2">
      <c r="A65" s="116"/>
      <c r="B65" s="121"/>
    </row>
    <row r="66" spans="1:8" ht="12.75" customHeight="1" x14ac:dyDescent="0.2">
      <c r="A66" s="116"/>
      <c r="B66" s="121"/>
    </row>
    <row r="67" spans="1:8" ht="12.75" customHeight="1" x14ac:dyDescent="0.2">
      <c r="A67" s="116"/>
      <c r="B67" s="121"/>
    </row>
    <row r="68" spans="1:8" ht="12.75" customHeight="1" x14ac:dyDescent="0.2">
      <c r="A68" s="116"/>
      <c r="B68" s="121"/>
      <c r="E68" s="119"/>
    </row>
    <row r="69" spans="1:8" ht="12.75" customHeight="1" x14ac:dyDescent="0.2">
      <c r="A69" s="116"/>
      <c r="B69" s="121"/>
      <c r="E69" s="124"/>
      <c r="F69" s="124"/>
      <c r="H69" s="124"/>
    </row>
    <row r="70" spans="1:8" ht="12.75" customHeight="1" x14ac:dyDescent="0.2">
      <c r="A70" s="128"/>
      <c r="B70" s="121"/>
      <c r="E70" s="124"/>
      <c r="H70" s="124"/>
    </row>
    <row r="71" spans="1:8" ht="12.75" customHeight="1" x14ac:dyDescent="0.2">
      <c r="A71" s="116"/>
      <c r="B71" s="121"/>
      <c r="H71" s="124"/>
    </row>
    <row r="72" spans="1:8" ht="12.75" customHeight="1" x14ac:dyDescent="0.2">
      <c r="A72" s="116"/>
      <c r="B72" s="121"/>
    </row>
    <row r="73" spans="1:8" ht="12.75" customHeight="1" x14ac:dyDescent="0.2">
      <c r="B73" s="121"/>
    </row>
    <row r="74" spans="1:8" ht="12.75" customHeight="1" x14ac:dyDescent="0.2">
      <c r="B74" s="121"/>
    </row>
    <row r="75" spans="1:8" ht="12.75" customHeight="1" x14ac:dyDescent="0.2">
      <c r="B75" s="121"/>
    </row>
    <row r="76" spans="1:8" ht="12.75" customHeight="1" x14ac:dyDescent="0.2">
      <c r="B76" s="121"/>
    </row>
    <row r="77" spans="1:8" ht="12.75" customHeight="1" x14ac:dyDescent="0.2">
      <c r="B77" s="121"/>
    </row>
    <row r="78" spans="1:8" ht="12.75" customHeight="1" x14ac:dyDescent="0.2">
      <c r="B78" s="121"/>
    </row>
    <row r="79" spans="1:8" ht="12.75" customHeight="1" x14ac:dyDescent="0.2">
      <c r="B79" s="121"/>
    </row>
    <row r="80" spans="1:8" ht="12.75" customHeight="1" x14ac:dyDescent="0.2">
      <c r="B80" s="121"/>
    </row>
    <row r="81" spans="2:2" ht="12.75" customHeight="1" x14ac:dyDescent="0.2">
      <c r="B81" s="121"/>
    </row>
    <row r="82" spans="2:2" ht="12.75" customHeight="1" x14ac:dyDescent="0.2">
      <c r="B82" s="121"/>
    </row>
    <row r="83" spans="2:2" ht="12.75" customHeight="1" x14ac:dyDescent="0.2">
      <c r="B83" s="121"/>
    </row>
    <row r="84" spans="2:2" ht="12.75" customHeight="1" x14ac:dyDescent="0.2">
      <c r="B84" s="121"/>
    </row>
    <row r="85" spans="2:2" ht="12.75" customHeight="1" x14ac:dyDescent="0.2">
      <c r="B85" s="121"/>
    </row>
    <row r="86" spans="2:2" ht="12.75" customHeight="1" x14ac:dyDescent="0.2">
      <c r="B86" s="121"/>
    </row>
    <row r="87" spans="2:2" ht="12.75" customHeight="1" x14ac:dyDescent="0.2">
      <c r="B87" s="121"/>
    </row>
    <row r="88" spans="2:2" ht="12.75" customHeight="1" x14ac:dyDescent="0.2"/>
    <row r="89" spans="2:2" ht="12.75" customHeight="1" x14ac:dyDescent="0.2"/>
    <row r="90" spans="2:2" ht="12.75" customHeight="1" x14ac:dyDescent="0.2"/>
    <row r="91" spans="2:2" ht="12.75" customHeight="1" x14ac:dyDescent="0.2"/>
    <row r="92" spans="2:2" ht="12.75" customHeight="1" x14ac:dyDescent="0.2"/>
    <row r="93" spans="2:2" ht="12.75" customHeight="1" x14ac:dyDescent="0.2"/>
  </sheetData>
  <printOptions horizontalCentered="1" gridLines="1"/>
  <pageMargins left="0.31496062992125984" right="0.15748031496062992" top="0.6692913385826772" bottom="0.98425196850393704" header="0.51181102362204722" footer="0.51181102362204722"/>
  <pageSetup paperSize="9" scale="58" pageOrder="overThenDown" orientation="portrait" r:id="rId1"/>
  <headerFooter alignWithMargins="0">
    <oddFooter>&amp;L&amp;F&amp;R&amp;G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A106"/>
  <sheetViews>
    <sheetView topLeftCell="G3" zoomScaleNormal="100" zoomScalePageLayoutView="30" workbookViewId="0">
      <selection activeCell="Y32" sqref="Y32"/>
    </sheetView>
  </sheetViews>
  <sheetFormatPr defaultColWidth="9.140625" defaultRowHeight="12" outlineLevelRow="1" outlineLevelCol="1" x14ac:dyDescent="0.2"/>
  <cols>
    <col min="1" max="1" width="31.42578125" style="262" customWidth="1"/>
    <col min="2" max="2" width="3.28515625" style="263" customWidth="1"/>
    <col min="3" max="4" width="6.5703125" style="297" customWidth="1"/>
    <col min="5" max="5" width="12" style="262" bestFit="1" customWidth="1"/>
    <col min="6" max="6" width="13.140625" style="262" customWidth="1"/>
    <col min="7" max="7" width="9.7109375" style="262" customWidth="1"/>
    <col min="8" max="8" width="0.85546875" style="271" customWidth="1"/>
    <col min="9" max="9" width="5.28515625" style="296" customWidth="1"/>
    <col min="10" max="10" width="10.85546875" style="262" customWidth="1"/>
    <col min="11" max="11" width="1.140625" style="271" customWidth="1"/>
    <col min="12" max="12" width="5" style="296" customWidth="1"/>
    <col min="13" max="13" width="10.85546875" style="262" customWidth="1"/>
    <col min="14" max="14" width="1.140625" style="271" customWidth="1"/>
    <col min="15" max="15" width="11.28515625" style="262" customWidth="1"/>
    <col min="16" max="16" width="7.5703125" style="267" bestFit="1" customWidth="1"/>
    <col min="17" max="17" width="10.42578125" style="262" customWidth="1"/>
    <col min="18" max="18" width="9.28515625" style="262" customWidth="1"/>
    <col min="19" max="19" width="10.7109375" style="262" customWidth="1"/>
    <col min="20" max="20" width="10.85546875" style="262" customWidth="1"/>
    <col min="21" max="21" width="5.85546875" style="271" customWidth="1"/>
    <col min="22" max="22" width="9.42578125" style="271" hidden="1" customWidth="1" outlineLevel="1"/>
    <col min="23" max="23" width="9" style="271" hidden="1" customWidth="1" outlineLevel="1"/>
    <col min="24" max="24" width="10" style="271" hidden="1" customWidth="1" outlineLevel="1"/>
    <col min="25" max="25" width="10" style="271" customWidth="1" collapsed="1"/>
    <col min="26" max="26" width="7.5703125" style="269" hidden="1" customWidth="1" outlineLevel="1"/>
    <col min="27" max="27" width="9.140625" style="269" hidden="1" customWidth="1" outlineLevel="1"/>
    <col min="28" max="28" width="8.140625" style="269" hidden="1" customWidth="1" outlineLevel="1"/>
    <col min="29" max="30" width="7.5703125" style="271" hidden="1" customWidth="1" outlineLevel="1"/>
    <col min="31" max="31" width="7.5703125" style="271" customWidth="1" collapsed="1"/>
    <col min="32" max="235" width="7.5703125" style="262" customWidth="1"/>
    <col min="236" max="16384" width="9.140625" style="262"/>
  </cols>
  <sheetData>
    <row r="1" spans="1:31" s="141" customFormat="1" ht="12.75" hidden="1" outlineLevel="1" x14ac:dyDescent="0.2">
      <c r="A1" s="129"/>
      <c r="B1" s="130"/>
      <c r="C1" s="131"/>
      <c r="D1" s="131"/>
      <c r="E1" s="132"/>
      <c r="F1" s="132"/>
      <c r="G1" s="129"/>
      <c r="H1" s="133"/>
      <c r="I1" s="134" t="s">
        <v>315</v>
      </c>
      <c r="J1" s="134"/>
      <c r="K1" s="135"/>
      <c r="L1" s="134" t="s">
        <v>316</v>
      </c>
      <c r="M1" s="134"/>
      <c r="N1" s="135"/>
      <c r="O1" s="132"/>
      <c r="P1" s="136"/>
      <c r="Q1" s="132"/>
      <c r="R1" s="132"/>
      <c r="S1" s="132"/>
      <c r="T1" s="132"/>
      <c r="U1" s="137"/>
      <c r="V1" s="138" t="s">
        <v>317</v>
      </c>
      <c r="W1" s="139"/>
      <c r="X1" s="139"/>
      <c r="Y1" s="137"/>
      <c r="Z1" s="140"/>
      <c r="AA1" s="140"/>
      <c r="AB1" s="140"/>
      <c r="AC1" s="137"/>
      <c r="AD1" s="137"/>
      <c r="AE1" s="137"/>
    </row>
    <row r="2" spans="1:31" s="155" customFormat="1" ht="36" hidden="1" outlineLevel="1" x14ac:dyDescent="0.2">
      <c r="A2" s="142"/>
      <c r="B2" s="143"/>
      <c r="C2" s="144" t="s">
        <v>318</v>
      </c>
      <c r="D2" s="144"/>
      <c r="E2" s="145" t="s">
        <v>319</v>
      </c>
      <c r="F2" s="145" t="s">
        <v>320</v>
      </c>
      <c r="G2" s="146" t="s">
        <v>321</v>
      </c>
      <c r="H2" s="145"/>
      <c r="I2" s="147" t="s">
        <v>322</v>
      </c>
      <c r="J2" s="148" t="s">
        <v>323</v>
      </c>
      <c r="K2" s="145"/>
      <c r="L2" s="147" t="s">
        <v>322</v>
      </c>
      <c r="M2" s="148" t="s">
        <v>324</v>
      </c>
      <c r="N2" s="145"/>
      <c r="O2" s="149" t="s">
        <v>325</v>
      </c>
      <c r="P2" s="150" t="s">
        <v>326</v>
      </c>
      <c r="Q2" s="145" t="s">
        <v>327</v>
      </c>
      <c r="R2" s="145" t="s">
        <v>328</v>
      </c>
      <c r="S2" s="145" t="s">
        <v>329</v>
      </c>
      <c r="T2" s="145" t="s">
        <v>330</v>
      </c>
      <c r="U2" s="151"/>
      <c r="V2" s="152" t="s">
        <v>331</v>
      </c>
      <c r="W2" s="152" t="s">
        <v>332</v>
      </c>
      <c r="X2" s="152" t="s">
        <v>333</v>
      </c>
      <c r="Y2" s="151"/>
      <c r="Z2" s="153"/>
      <c r="AA2" s="153"/>
      <c r="AB2" s="153"/>
      <c r="AC2" s="154"/>
      <c r="AD2" s="154"/>
      <c r="AE2" s="151"/>
    </row>
    <row r="3" spans="1:31" s="162" customFormat="1" ht="22.5" customHeight="1" collapsed="1" x14ac:dyDescent="0.25">
      <c r="A3" s="156" t="s">
        <v>334</v>
      </c>
      <c r="B3" s="157" t="s">
        <v>476</v>
      </c>
      <c r="C3" s="156"/>
      <c r="D3" s="156"/>
      <c r="E3" s="138"/>
      <c r="F3" s="138"/>
      <c r="G3" s="156"/>
      <c r="H3" s="158"/>
      <c r="I3" s="158"/>
      <c r="J3" s="159"/>
      <c r="K3" s="158"/>
      <c r="L3" s="158"/>
      <c r="M3" s="159"/>
      <c r="N3" s="158"/>
      <c r="O3" s="158"/>
      <c r="P3" s="160"/>
      <c r="Q3" s="161"/>
      <c r="R3" s="160"/>
      <c r="S3" s="160"/>
      <c r="T3" s="160"/>
      <c r="X3" s="160"/>
      <c r="Y3" s="160"/>
      <c r="Z3" s="160"/>
      <c r="AA3" s="163"/>
      <c r="AB3" s="163"/>
      <c r="AC3" s="160"/>
      <c r="AD3" s="160"/>
      <c r="AE3" s="160"/>
    </row>
    <row r="4" spans="1:31" s="162" customFormat="1" ht="19.5" customHeight="1" x14ac:dyDescent="0.25">
      <c r="A4" s="164" t="s">
        <v>335</v>
      </c>
      <c r="B4" s="165" t="s">
        <v>453</v>
      </c>
      <c r="C4" s="164"/>
      <c r="D4" s="164"/>
      <c r="E4" s="166"/>
      <c r="F4" s="167"/>
      <c r="G4" s="164"/>
      <c r="H4" s="158"/>
      <c r="I4" s="158"/>
      <c r="J4" s="168"/>
      <c r="K4" s="169"/>
      <c r="L4" s="158"/>
      <c r="M4" s="168"/>
      <c r="N4" s="169"/>
      <c r="O4" s="158"/>
      <c r="P4" s="160"/>
      <c r="Q4" s="161"/>
      <c r="S4" s="160"/>
      <c r="X4" s="160"/>
      <c r="Y4" s="160"/>
      <c r="Z4" s="160"/>
      <c r="AA4" s="163"/>
      <c r="AB4" s="163"/>
      <c r="AC4" s="160"/>
      <c r="AD4" s="160"/>
      <c r="AE4" s="160"/>
    </row>
    <row r="5" spans="1:31" s="162" customFormat="1" ht="11.25" customHeight="1" thickBot="1" x14ac:dyDescent="0.3">
      <c r="A5" s="170"/>
      <c r="B5" s="171"/>
      <c r="C5" s="170"/>
      <c r="D5" s="170"/>
      <c r="E5" s="172"/>
      <c r="F5" s="160"/>
      <c r="G5" s="170"/>
      <c r="H5" s="158"/>
      <c r="I5" s="158"/>
      <c r="J5" s="168"/>
      <c r="K5" s="169"/>
      <c r="L5" s="158"/>
      <c r="M5" s="168"/>
      <c r="N5" s="169"/>
      <c r="O5" s="158"/>
      <c r="P5" s="160"/>
      <c r="Q5" s="161"/>
      <c r="S5" s="160"/>
      <c r="X5" s="160"/>
      <c r="Y5" s="160"/>
      <c r="Z5" s="160"/>
      <c r="AA5" s="163"/>
      <c r="AB5" s="163"/>
      <c r="AC5" s="160"/>
      <c r="AD5" s="160"/>
      <c r="AE5" s="160"/>
    </row>
    <row r="6" spans="1:31" s="162" customFormat="1" ht="13.5" x14ac:dyDescent="0.25">
      <c r="A6" s="173" t="s">
        <v>336</v>
      </c>
      <c r="B6" s="174">
        <v>12</v>
      </c>
      <c r="E6" s="175"/>
      <c r="F6" s="175"/>
      <c r="G6" s="173"/>
      <c r="H6" s="176"/>
      <c r="I6" s="168"/>
      <c r="J6" s="177"/>
      <c r="K6" s="176"/>
      <c r="L6" s="168"/>
      <c r="M6" s="177"/>
      <c r="N6" s="176"/>
      <c r="O6" s="175"/>
      <c r="P6" s="178"/>
      <c r="U6" s="160"/>
      <c r="V6" s="138" t="s">
        <v>317</v>
      </c>
      <c r="W6" s="138"/>
      <c r="X6" s="138"/>
      <c r="Y6" s="160"/>
      <c r="Z6" s="179" t="s">
        <v>337</v>
      </c>
      <c r="AA6" s="180"/>
      <c r="AB6" s="180"/>
      <c r="AC6" s="181"/>
      <c r="AD6" s="182"/>
      <c r="AE6" s="160"/>
    </row>
    <row r="7" spans="1:31" s="141" customFormat="1" ht="12.75" x14ac:dyDescent="0.2">
      <c r="A7" s="129"/>
      <c r="B7" s="130"/>
      <c r="C7" s="131"/>
      <c r="D7" s="131"/>
      <c r="E7" s="132"/>
      <c r="F7" s="132"/>
      <c r="G7" s="129"/>
      <c r="H7" s="133"/>
      <c r="I7" s="134" t="s">
        <v>315</v>
      </c>
      <c r="J7" s="134"/>
      <c r="K7" s="135"/>
      <c r="L7" s="134" t="s">
        <v>316</v>
      </c>
      <c r="M7" s="134"/>
      <c r="N7" s="135"/>
      <c r="O7" s="132"/>
      <c r="P7" s="136"/>
      <c r="Q7" s="132"/>
      <c r="R7" s="132"/>
      <c r="S7" s="132"/>
      <c r="T7" s="132"/>
      <c r="U7" s="137"/>
      <c r="V7" s="137"/>
      <c r="W7" s="137"/>
      <c r="X7" s="137"/>
      <c r="Y7" s="137"/>
      <c r="Z7" s="183"/>
      <c r="AA7" s="140"/>
      <c r="AB7" s="140"/>
      <c r="AC7" s="184"/>
      <c r="AD7" s="185"/>
      <c r="AE7" s="137"/>
    </row>
    <row r="8" spans="1:31" s="155" customFormat="1" ht="36" x14ac:dyDescent="0.2">
      <c r="A8" s="146" t="s">
        <v>338</v>
      </c>
      <c r="B8" s="143"/>
      <c r="C8" s="146" t="s">
        <v>318</v>
      </c>
      <c r="D8" s="146"/>
      <c r="E8" s="148" t="s">
        <v>319</v>
      </c>
      <c r="F8" s="148" t="s">
        <v>320</v>
      </c>
      <c r="G8" s="146" t="s">
        <v>321</v>
      </c>
      <c r="H8" s="145"/>
      <c r="I8" s="147" t="s">
        <v>322</v>
      </c>
      <c r="J8" s="148" t="s">
        <v>323</v>
      </c>
      <c r="K8" s="145"/>
      <c r="L8" s="147" t="s">
        <v>322</v>
      </c>
      <c r="M8" s="148" t="s">
        <v>324</v>
      </c>
      <c r="N8" s="145"/>
      <c r="O8" s="186" t="s">
        <v>325</v>
      </c>
      <c r="P8" s="187" t="s">
        <v>326</v>
      </c>
      <c r="Q8" s="148" t="s">
        <v>327</v>
      </c>
      <c r="R8" s="148" t="s">
        <v>328</v>
      </c>
      <c r="S8" s="148" t="s">
        <v>329</v>
      </c>
      <c r="T8" s="148" t="s">
        <v>330</v>
      </c>
      <c r="U8" s="151"/>
      <c r="V8" s="152" t="s">
        <v>331</v>
      </c>
      <c r="W8" s="152" t="s">
        <v>332</v>
      </c>
      <c r="X8" s="152" t="s">
        <v>333</v>
      </c>
      <c r="Y8" s="151"/>
      <c r="Z8" s="188" t="s">
        <v>339</v>
      </c>
      <c r="AA8" s="153" t="s">
        <v>340</v>
      </c>
      <c r="AB8" s="153" t="s">
        <v>341</v>
      </c>
      <c r="AC8" s="153" t="s">
        <v>342</v>
      </c>
      <c r="AD8" s="189" t="s">
        <v>343</v>
      </c>
      <c r="AE8" s="151"/>
    </row>
    <row r="9" spans="1:31" s="155" customFormat="1" ht="12.75" x14ac:dyDescent="0.2">
      <c r="A9" s="142"/>
      <c r="B9" s="143"/>
      <c r="C9" s="144"/>
      <c r="D9" s="144"/>
      <c r="E9" s="145"/>
      <c r="F9" s="145"/>
      <c r="G9" s="144"/>
      <c r="H9" s="145"/>
      <c r="I9" s="190"/>
      <c r="J9" s="191"/>
      <c r="K9" s="145"/>
      <c r="L9" s="190"/>
      <c r="M9" s="191"/>
      <c r="N9" s="145"/>
      <c r="O9" s="149"/>
      <c r="P9" s="150"/>
      <c r="Q9" s="145"/>
      <c r="R9" s="145"/>
      <c r="S9" s="145"/>
      <c r="T9" s="145"/>
      <c r="U9" s="151"/>
      <c r="V9" s="151"/>
      <c r="W9" s="151"/>
      <c r="X9" s="151"/>
      <c r="Y9" s="151"/>
      <c r="Z9" s="188"/>
      <c r="AA9" s="153"/>
      <c r="AB9" s="153"/>
      <c r="AC9" s="154"/>
      <c r="AD9" s="192"/>
      <c r="AE9" s="151"/>
    </row>
    <row r="10" spans="1:31" s="141" customFormat="1" x14ac:dyDescent="0.2">
      <c r="A10" s="193" t="s">
        <v>344</v>
      </c>
      <c r="B10" s="194"/>
      <c r="C10" s="195"/>
      <c r="D10" s="195"/>
      <c r="E10" s="196"/>
      <c r="F10" s="196"/>
      <c r="G10" s="193"/>
      <c r="H10" s="197"/>
      <c r="I10" s="198"/>
      <c r="J10" s="199"/>
      <c r="K10" s="197"/>
      <c r="L10" s="198"/>
      <c r="M10" s="199"/>
      <c r="N10" s="197"/>
      <c r="O10" s="200"/>
      <c r="P10" s="201"/>
      <c r="Q10" s="200"/>
      <c r="R10" s="200"/>
      <c r="S10" s="200"/>
      <c r="T10" s="200"/>
      <c r="U10" s="202"/>
      <c r="V10" s="202"/>
      <c r="W10" s="202"/>
      <c r="X10" s="202"/>
      <c r="Y10" s="202"/>
      <c r="Z10" s="183"/>
      <c r="AA10" s="140"/>
      <c r="AB10" s="140"/>
      <c r="AC10" s="197"/>
      <c r="AD10" s="203"/>
      <c r="AE10" s="137"/>
    </row>
    <row r="11" spans="1:31" s="141" customFormat="1" x14ac:dyDescent="0.2">
      <c r="A11" s="193"/>
      <c r="B11" s="194"/>
      <c r="C11" s="195"/>
      <c r="D11" s="195"/>
      <c r="E11" s="196"/>
      <c r="F11" s="196"/>
      <c r="G11" s="193"/>
      <c r="H11" s="197"/>
      <c r="I11" s="198"/>
      <c r="J11" s="199"/>
      <c r="K11" s="197"/>
      <c r="L11" s="198"/>
      <c r="M11" s="199"/>
      <c r="N11" s="197"/>
      <c r="O11" s="200"/>
      <c r="P11" s="201"/>
      <c r="Q11" s="200"/>
      <c r="R11" s="200"/>
      <c r="S11" s="200"/>
      <c r="T11" s="200"/>
      <c r="U11" s="202"/>
      <c r="V11" s="202"/>
      <c r="W11" s="202"/>
      <c r="X11" s="202"/>
      <c r="Y11" s="202"/>
      <c r="Z11" s="183"/>
      <c r="AA11" s="140"/>
      <c r="AB11" s="140"/>
      <c r="AC11" s="197"/>
      <c r="AD11" s="203"/>
      <c r="AE11" s="137"/>
    </row>
    <row r="12" spans="1:31" s="141" customFormat="1" x14ac:dyDescent="0.2">
      <c r="A12" s="204" t="s">
        <v>369</v>
      </c>
      <c r="B12" s="205"/>
      <c r="C12" s="206"/>
      <c r="D12" s="206"/>
      <c r="E12" s="207"/>
      <c r="F12" s="207"/>
      <c r="G12" s="207"/>
      <c r="H12" s="208"/>
      <c r="I12" s="209"/>
      <c r="J12" s="210"/>
      <c r="K12" s="208"/>
      <c r="L12" s="209"/>
      <c r="M12" s="210"/>
      <c r="N12" s="208"/>
      <c r="O12" s="211">
        <f>IF(AND(E12&gt;0,J12&gt;0),"villa",E12+J12)</f>
        <v>0</v>
      </c>
      <c r="P12" s="212"/>
      <c r="Q12" s="213">
        <f>+IF(G12&gt;0,AC12,AD12)</f>
        <v>0</v>
      </c>
      <c r="R12" s="211" t="str">
        <f>IF(M12&gt;0,"VILLA",IF(M12&lt;0,E12-F12+J12-Q12+M12,"0"))</f>
        <v>0</v>
      </c>
      <c r="S12" s="211">
        <f>IF(M12&lt;0,0,F12+Q12)</f>
        <v>0</v>
      </c>
      <c r="T12" s="211">
        <f>IF(M12&lt;0,0,O12-S12)</f>
        <v>0</v>
      </c>
      <c r="U12" s="214"/>
      <c r="V12" s="214">
        <f>+IF($M12&lt;0,E12+J12,0)</f>
        <v>0</v>
      </c>
      <c r="W12" s="214">
        <f>+IF($M12&lt;0,F12+Q12,0)</f>
        <v>0</v>
      </c>
      <c r="X12" s="214">
        <f>+V12-W12</f>
        <v>0</v>
      </c>
      <c r="Y12" s="214"/>
      <c r="Z12" s="183">
        <f>IF(J12&gt;0,I12,0)</f>
        <v>0</v>
      </c>
      <c r="AA12" s="140">
        <f>IF(M12&lt;0,L12,0)</f>
        <v>0</v>
      </c>
      <c r="AB12" s="140">
        <f>IF(AND(Z12=0,AA12=0),MAN,IF(AND(Z12&gt;0,AA12&gt;0),AA12-Z12,IF(Z12&gt;0,MAN-Z12+1,AA12-1)))</f>
        <v>12</v>
      </c>
      <c r="AC12" s="197">
        <f>ROUND(INT(MAX(IF((F12+O12*P12*AB12/12)&gt;(O12-G12),(O12-G12)-F12,(O12-G12)*P12*AB12/12),0)+0.5),0)</f>
        <v>0</v>
      </c>
      <c r="AD12" s="203">
        <f>ROUND(INT(MAX(IF((F12+O12*P12*AB12/12)&gt;(1*O12),1*O12-F12,O12*P12*AB12/12),0)+0.5),0)</f>
        <v>0</v>
      </c>
      <c r="AE12" s="137"/>
    </row>
    <row r="13" spans="1:31" s="141" customFormat="1" ht="6" customHeight="1" x14ac:dyDescent="0.2">
      <c r="A13" s="215"/>
      <c r="B13" s="205"/>
      <c r="C13" s="216"/>
      <c r="D13" s="216"/>
      <c r="E13" s="217"/>
      <c r="F13" s="217"/>
      <c r="G13" s="218"/>
      <c r="H13" s="208"/>
      <c r="I13" s="219"/>
      <c r="J13" s="220"/>
      <c r="K13" s="208"/>
      <c r="L13" s="219"/>
      <c r="M13" s="220"/>
      <c r="N13" s="208"/>
      <c r="O13" s="211"/>
      <c r="P13" s="201"/>
      <c r="Q13" s="211"/>
      <c r="R13" s="211"/>
      <c r="S13" s="211"/>
      <c r="T13" s="211"/>
      <c r="U13" s="214"/>
      <c r="V13" s="214"/>
      <c r="W13" s="214"/>
      <c r="X13" s="214"/>
      <c r="Y13" s="214"/>
      <c r="Z13" s="183"/>
      <c r="AA13" s="140"/>
      <c r="AB13" s="140"/>
      <c r="AC13" s="197"/>
      <c r="AD13" s="203"/>
      <c r="AE13" s="137"/>
    </row>
    <row r="14" spans="1:31" s="141" customFormat="1" ht="12.75" x14ac:dyDescent="0.2">
      <c r="A14" s="221" t="s">
        <v>345</v>
      </c>
      <c r="B14" s="205"/>
      <c r="C14" s="216"/>
      <c r="D14" s="216"/>
      <c r="E14" s="222">
        <f>SUM(E12:E13)</f>
        <v>0</v>
      </c>
      <c r="F14" s="222">
        <f>SUM(F12:F13)</f>
        <v>0</v>
      </c>
      <c r="G14" s="222">
        <f>SUM(G12:G13)</f>
        <v>0</v>
      </c>
      <c r="H14" s="223"/>
      <c r="I14" s="223"/>
      <c r="J14" s="222">
        <f>SUM(J12:J13)</f>
        <v>0</v>
      </c>
      <c r="K14" s="223"/>
      <c r="L14" s="223"/>
      <c r="M14" s="222">
        <f>SUM(M12:M13)</f>
        <v>0</v>
      </c>
      <c r="N14" s="223"/>
      <c r="O14" s="222">
        <f>SUM(O12:O13)</f>
        <v>0</v>
      </c>
      <c r="P14" s="224"/>
      <c r="Q14" s="222">
        <f>SUM(Q12:Q13)</f>
        <v>0</v>
      </c>
      <c r="R14" s="222">
        <f>SUM(R12:R13)</f>
        <v>0</v>
      </c>
      <c r="S14" s="222">
        <f>SUM(S12:S13)</f>
        <v>0</v>
      </c>
      <c r="T14" s="222">
        <f>SUM(T12:T13)</f>
        <v>0</v>
      </c>
      <c r="U14" s="214"/>
      <c r="V14" s="222">
        <f>SUM(V12:V13)</f>
        <v>0</v>
      </c>
      <c r="W14" s="222">
        <f>SUM(W12:W13)</f>
        <v>0</v>
      </c>
      <c r="X14" s="222">
        <f>SUM(X12:X13)</f>
        <v>0</v>
      </c>
      <c r="Y14" s="214"/>
      <c r="Z14" s="183"/>
      <c r="AA14" s="140"/>
      <c r="AB14" s="140"/>
      <c r="AC14" s="197"/>
      <c r="AD14" s="203"/>
      <c r="AE14" s="137"/>
    </row>
    <row r="15" spans="1:31" s="141" customFormat="1" ht="12.75" x14ac:dyDescent="0.2">
      <c r="A15" s="225"/>
      <c r="B15" s="205"/>
      <c r="C15" s="216"/>
      <c r="D15" s="216"/>
      <c r="E15" s="217"/>
      <c r="F15" s="217"/>
      <c r="G15" s="299"/>
      <c r="H15" s="223"/>
      <c r="I15" s="223"/>
      <c r="J15" s="217"/>
      <c r="K15" s="223"/>
      <c r="L15" s="223"/>
      <c r="M15" s="217"/>
      <c r="N15" s="223"/>
      <c r="O15" s="217"/>
      <c r="P15" s="226"/>
      <c r="Q15" s="217"/>
      <c r="R15" s="217"/>
      <c r="S15" s="217"/>
      <c r="T15" s="217"/>
      <c r="U15" s="214"/>
      <c r="V15" s="214"/>
      <c r="W15" s="214"/>
      <c r="X15" s="214"/>
      <c r="Y15" s="214"/>
      <c r="Z15" s="183"/>
      <c r="AA15" s="140"/>
      <c r="AB15" s="140"/>
      <c r="AC15" s="197"/>
      <c r="AD15" s="203"/>
      <c r="AE15" s="137"/>
    </row>
    <row r="16" spans="1:31" s="141" customFormat="1" ht="12.75" hidden="1" outlineLevel="1" x14ac:dyDescent="0.2">
      <c r="A16" s="193" t="s">
        <v>346</v>
      </c>
      <c r="B16" s="194"/>
      <c r="C16" s="227"/>
      <c r="D16" s="227"/>
      <c r="E16" s="228"/>
      <c r="F16" s="228"/>
      <c r="G16" s="229"/>
      <c r="H16" s="230"/>
      <c r="I16" s="231"/>
      <c r="J16" s="228"/>
      <c r="K16" s="230"/>
      <c r="L16" s="231"/>
      <c r="M16" s="228"/>
      <c r="N16" s="230"/>
      <c r="O16" s="228"/>
      <c r="P16" s="136"/>
      <c r="Q16" s="213"/>
      <c r="R16" s="213"/>
      <c r="S16" s="213"/>
      <c r="T16" s="213"/>
      <c r="U16" s="232"/>
      <c r="V16" s="232"/>
      <c r="W16" s="232"/>
      <c r="X16" s="232"/>
      <c r="Y16" s="232"/>
      <c r="Z16" s="183"/>
      <c r="AA16" s="140"/>
      <c r="AB16" s="140"/>
      <c r="AC16" s="184"/>
      <c r="AD16" s="185"/>
      <c r="AE16" s="137"/>
    </row>
    <row r="17" spans="1:31" s="141" customFormat="1" ht="12.75" hidden="1" outlineLevel="1" x14ac:dyDescent="0.2">
      <c r="A17" s="233"/>
      <c r="B17" s="205"/>
      <c r="C17" s="234"/>
      <c r="D17" s="234"/>
      <c r="E17" s="217"/>
      <c r="F17" s="217"/>
      <c r="G17" s="231"/>
      <c r="H17" s="208"/>
      <c r="I17" s="219"/>
      <c r="J17" s="220"/>
      <c r="K17" s="208"/>
      <c r="L17" s="219"/>
      <c r="M17" s="220"/>
      <c r="N17" s="208"/>
      <c r="O17" s="211"/>
      <c r="P17" s="136"/>
      <c r="Q17" s="213"/>
      <c r="R17" s="211"/>
      <c r="S17" s="211"/>
      <c r="T17" s="211"/>
      <c r="U17" s="214"/>
      <c r="V17" s="214"/>
      <c r="W17" s="214"/>
      <c r="X17" s="214"/>
      <c r="Y17" s="214"/>
      <c r="Z17" s="183"/>
      <c r="AA17" s="140"/>
      <c r="AB17" s="140"/>
      <c r="AC17" s="197"/>
      <c r="AD17" s="203"/>
      <c r="AE17" s="137"/>
    </row>
    <row r="18" spans="1:31" s="141" customFormat="1" hidden="1" outlineLevel="1" x14ac:dyDescent="0.2">
      <c r="A18" s="204"/>
      <c r="B18" s="205"/>
      <c r="C18" s="206"/>
      <c r="D18" s="206"/>
      <c r="E18" s="207"/>
      <c r="F18" s="207"/>
      <c r="G18" s="207"/>
      <c r="H18" s="208"/>
      <c r="I18" s="209"/>
      <c r="J18" s="210"/>
      <c r="K18" s="208"/>
      <c r="L18" s="209"/>
      <c r="M18" s="210"/>
      <c r="N18" s="208"/>
      <c r="O18" s="211">
        <f>IF(AND(E18&gt;0,J18&gt;0),"villa",E18+J18)</f>
        <v>0</v>
      </c>
      <c r="P18" s="235"/>
      <c r="Q18" s="213">
        <f>+IF(G18&gt;0,AC18,AD18)</f>
        <v>0</v>
      </c>
      <c r="R18" s="211" t="str">
        <f>IF(M18&gt;0,"VILLA",IF(M18&lt;0,E18-F18+J18-Q18+M18,"0"))</f>
        <v>0</v>
      </c>
      <c r="S18" s="211">
        <f>IF(M18&lt;0,0,F18+Q18)</f>
        <v>0</v>
      </c>
      <c r="T18" s="211">
        <f>IF(M18&lt;0,0,O18-S18)</f>
        <v>0</v>
      </c>
      <c r="U18" s="214"/>
      <c r="V18" s="214">
        <f>+IF($M18&lt;0,E18+J18,0)</f>
        <v>0</v>
      </c>
      <c r="W18" s="214">
        <f>+IF($M18&lt;0,F18+Q18,0)</f>
        <v>0</v>
      </c>
      <c r="X18" s="214">
        <f>+V18-W18</f>
        <v>0</v>
      </c>
      <c r="Y18" s="214"/>
      <c r="Z18" s="183">
        <f>IF(J18&gt;0,I18,0)</f>
        <v>0</v>
      </c>
      <c r="AA18" s="140">
        <f>IF(M18&lt;0,L18,0)</f>
        <v>0</v>
      </c>
      <c r="AB18" s="140">
        <f>IF(AND(Z18=0,AA18=0),MAN,IF(AND(Z18&gt;0,AA18&gt;0),AA18-Z18,IF(Z18&gt;0,MAN-Z18+1,AA18-1)))</f>
        <v>12</v>
      </c>
      <c r="AC18" s="197">
        <f>ROUND(INT(MAX(IF((F18+O18*P18*AB18/12)&gt;(O18-G18),(O18-G18)-F18,(O18-G18)*P18*AB18/12),0)+0.5),0)</f>
        <v>0</v>
      </c>
      <c r="AD18" s="203">
        <f>ROUND(INT(MAX(IF((F18+O18*P18*AB18/12)&gt;(1*O18),1*O18-F18,O18*P18*AB18/12),0)+0.5),0)</f>
        <v>0</v>
      </c>
      <c r="AE18" s="137"/>
    </row>
    <row r="19" spans="1:31" s="141" customFormat="1" hidden="1" outlineLevel="1" x14ac:dyDescent="0.2">
      <c r="A19" s="204"/>
      <c r="B19" s="205"/>
      <c r="C19" s="206"/>
      <c r="D19" s="206"/>
      <c r="E19" s="207"/>
      <c r="F19" s="207"/>
      <c r="G19" s="207"/>
      <c r="H19" s="208"/>
      <c r="I19" s="209"/>
      <c r="J19" s="210"/>
      <c r="K19" s="208"/>
      <c r="L19" s="209"/>
      <c r="M19" s="210"/>
      <c r="N19" s="208"/>
      <c r="O19" s="211">
        <f>IF(AND(E19&gt;0,J19&gt;0),"villa",E19+J19)</f>
        <v>0</v>
      </c>
      <c r="P19" s="235"/>
      <c r="Q19" s="213">
        <f>+IF(G19&gt;0,AC19,AD19)</f>
        <v>0</v>
      </c>
      <c r="R19" s="211" t="str">
        <f>IF(M19&gt;0,"VILLA",IF(M19&lt;0,E19-F19+J19-Q19+M19,"0"))</f>
        <v>0</v>
      </c>
      <c r="S19" s="211">
        <f>IF(M19&lt;0,0,F19+Q19)</f>
        <v>0</v>
      </c>
      <c r="T19" s="211">
        <f>IF(M19&lt;0,0,O19-S19)</f>
        <v>0</v>
      </c>
      <c r="U19" s="214"/>
      <c r="V19" s="214">
        <f>+IF($M19&lt;0,E19+J19,0)</f>
        <v>0</v>
      </c>
      <c r="W19" s="214">
        <f>+IF($M19&lt;0,F19+Q19,0)</f>
        <v>0</v>
      </c>
      <c r="X19" s="214">
        <f>+V19-W19</f>
        <v>0</v>
      </c>
      <c r="Y19" s="214"/>
      <c r="Z19" s="183">
        <f>IF(J19&gt;0,I19,0)</f>
        <v>0</v>
      </c>
      <c r="AA19" s="140">
        <f>IF(M19&lt;0,L19,0)</f>
        <v>0</v>
      </c>
      <c r="AB19" s="140">
        <f>IF(AND(Z19=0,AA19=0),MAN,IF(AND(Z19&gt;0,AA19&gt;0),AA19-Z19,IF(Z19&gt;0,MAN-Z19+1,AA19-1)))</f>
        <v>12</v>
      </c>
      <c r="AC19" s="197">
        <f>ROUND(INT(MAX(IF((F19+O19*P19*AB19/12)&gt;(O19-G19),(O19-G19)-F19,(O19-G19)*P19*AB19/12),0)+0.5),0)</f>
        <v>0</v>
      </c>
      <c r="AD19" s="203">
        <f>ROUND(INT(MAX(IF((F19+O19*P19*AB19/12)&gt;(1*O19),1*O19-F19,O19*P19*AB19/12),0)+0.5),0)</f>
        <v>0</v>
      </c>
      <c r="AE19" s="137"/>
    </row>
    <row r="20" spans="1:31" s="141" customFormat="1" ht="6.75" hidden="1" customHeight="1" outlineLevel="1" x14ac:dyDescent="0.2">
      <c r="A20" s="236"/>
      <c r="B20" s="216"/>
      <c r="C20" s="234"/>
      <c r="D20" s="234"/>
      <c r="E20" s="220"/>
      <c r="F20" s="220"/>
      <c r="G20" s="237"/>
      <c r="H20" s="208"/>
      <c r="I20" s="219"/>
      <c r="J20" s="220"/>
      <c r="K20" s="208"/>
      <c r="L20" s="219"/>
      <c r="M20" s="220"/>
      <c r="N20" s="208"/>
      <c r="O20" s="211"/>
      <c r="P20" s="136"/>
      <c r="Q20" s="211"/>
      <c r="R20" s="211"/>
      <c r="S20" s="211"/>
      <c r="T20" s="211"/>
      <c r="U20" s="214"/>
      <c r="V20" s="214"/>
      <c r="W20" s="214"/>
      <c r="X20" s="214"/>
      <c r="Y20" s="214"/>
      <c r="Z20" s="183"/>
      <c r="AA20" s="140"/>
      <c r="AB20" s="140"/>
      <c r="AC20" s="197"/>
      <c r="AD20" s="203"/>
      <c r="AE20" s="137"/>
    </row>
    <row r="21" spans="1:31" s="225" customFormat="1" ht="12.75" hidden="1" outlineLevel="1" x14ac:dyDescent="0.2">
      <c r="A21" s="221" t="s">
        <v>347</v>
      </c>
      <c r="B21" s="238"/>
      <c r="C21" s="239"/>
      <c r="D21" s="239"/>
      <c r="E21" s="240">
        <f>SUM(E18:E20)</f>
        <v>0</v>
      </c>
      <c r="F21" s="240">
        <f>SUM(F18:F20)</f>
        <v>0</v>
      </c>
      <c r="G21" s="240">
        <f>SUM(G18:G20)</f>
        <v>0</v>
      </c>
      <c r="H21" s="223"/>
      <c r="I21" s="223"/>
      <c r="J21" s="240">
        <f>SUM(J18:J20)</f>
        <v>0</v>
      </c>
      <c r="K21" s="223"/>
      <c r="L21" s="223"/>
      <c r="M21" s="240">
        <f>SUM(M18:M20)</f>
        <v>0</v>
      </c>
      <c r="N21" s="223"/>
      <c r="O21" s="240">
        <f>SUM(O18:O20)</f>
        <v>0</v>
      </c>
      <c r="P21" s="241"/>
      <c r="Q21" s="240">
        <f>SUM(Q18:Q20)</f>
        <v>0</v>
      </c>
      <c r="R21" s="240">
        <f>SUM(R18:R20)</f>
        <v>0</v>
      </c>
      <c r="S21" s="240">
        <f>SUM(S18:S20)</f>
        <v>0</v>
      </c>
      <c r="T21" s="240">
        <f>SUM(T18:T20)</f>
        <v>0</v>
      </c>
      <c r="U21" s="242"/>
      <c r="V21" s="240">
        <f>SUM(V18:V20)</f>
        <v>0</v>
      </c>
      <c r="W21" s="240">
        <f>SUM(W18:W20)</f>
        <v>0</v>
      </c>
      <c r="X21" s="240">
        <f>SUM(X18:X20)</f>
        <v>0</v>
      </c>
      <c r="Y21" s="242"/>
      <c r="Z21" s="243"/>
      <c r="AA21" s="244"/>
      <c r="AB21" s="244"/>
      <c r="AC21" s="197"/>
      <c r="AD21" s="203"/>
      <c r="AE21" s="245"/>
    </row>
    <row r="22" spans="1:31" s="225" customFormat="1" hidden="1" outlineLevel="1" x14ac:dyDescent="0.2">
      <c r="A22" s="246"/>
      <c r="B22" s="238"/>
      <c r="C22" s="239"/>
      <c r="D22" s="239"/>
      <c r="E22" s="247"/>
      <c r="F22" s="247"/>
      <c r="G22" s="248"/>
      <c r="H22" s="247"/>
      <c r="I22" s="247"/>
      <c r="J22" s="247"/>
      <c r="K22" s="247"/>
      <c r="L22" s="247"/>
      <c r="M22" s="247"/>
      <c r="N22" s="247"/>
      <c r="O22" s="247"/>
      <c r="P22" s="249"/>
      <c r="Q22" s="247"/>
      <c r="R22" s="247"/>
      <c r="S22" s="247"/>
      <c r="T22" s="247"/>
      <c r="U22" s="242"/>
      <c r="V22" s="242"/>
      <c r="W22" s="242"/>
      <c r="X22" s="242"/>
      <c r="Y22" s="242"/>
      <c r="Z22" s="243"/>
      <c r="AA22" s="244"/>
      <c r="AB22" s="244"/>
      <c r="AC22" s="197"/>
      <c r="AD22" s="203"/>
      <c r="AE22" s="245"/>
    </row>
    <row r="23" spans="1:31" s="225" customFormat="1" hidden="1" outlineLevel="1" x14ac:dyDescent="0.2">
      <c r="A23" s="250"/>
      <c r="B23" s="239"/>
      <c r="C23" s="239"/>
      <c r="D23" s="239"/>
      <c r="E23" s="251"/>
      <c r="F23" s="251"/>
      <c r="G23" s="252"/>
      <c r="H23" s="251"/>
      <c r="I23" s="251"/>
      <c r="J23" s="251"/>
      <c r="K23" s="251"/>
      <c r="L23" s="251"/>
      <c r="M23" s="251"/>
      <c r="N23" s="251"/>
      <c r="O23" s="251"/>
      <c r="P23" s="253"/>
      <c r="Q23" s="251"/>
      <c r="R23" s="251"/>
      <c r="S23" s="251"/>
      <c r="T23" s="251"/>
      <c r="U23" s="242"/>
      <c r="V23" s="242"/>
      <c r="W23" s="242"/>
      <c r="X23" s="242"/>
      <c r="Y23" s="242"/>
      <c r="Z23" s="243"/>
      <c r="AA23" s="244"/>
      <c r="AB23" s="244"/>
      <c r="AC23" s="197"/>
      <c r="AD23" s="203"/>
      <c r="AE23" s="245"/>
    </row>
    <row r="24" spans="1:31" s="141" customFormat="1" collapsed="1" x14ac:dyDescent="0.2">
      <c r="A24" s="193" t="s">
        <v>284</v>
      </c>
      <c r="B24" s="254"/>
      <c r="C24" s="234"/>
      <c r="D24" s="234"/>
      <c r="E24" s="255"/>
      <c r="F24" s="255"/>
      <c r="G24" s="256"/>
      <c r="H24" s="208"/>
      <c r="I24" s="219"/>
      <c r="J24" s="220"/>
      <c r="K24" s="208"/>
      <c r="L24" s="219"/>
      <c r="M24" s="220"/>
      <c r="N24" s="208"/>
      <c r="O24" s="211"/>
      <c r="P24" s="136"/>
      <c r="Q24" s="211"/>
      <c r="R24" s="211"/>
      <c r="S24" s="211"/>
      <c r="T24" s="211"/>
      <c r="U24" s="214"/>
      <c r="V24" s="214"/>
      <c r="W24" s="214"/>
      <c r="X24" s="214"/>
      <c r="Y24" s="214"/>
      <c r="Z24" s="183"/>
      <c r="AA24" s="140"/>
      <c r="AB24" s="140"/>
      <c r="AC24" s="197"/>
      <c r="AD24" s="203"/>
      <c r="AE24" s="137"/>
    </row>
    <row r="25" spans="1:31" s="141" customFormat="1" ht="13.5" x14ac:dyDescent="0.25">
      <c r="A25" s="257"/>
      <c r="B25" s="254"/>
      <c r="C25" s="234"/>
      <c r="D25" s="234"/>
      <c r="E25" s="255"/>
      <c r="F25" s="255"/>
      <c r="G25" s="256"/>
      <c r="H25" s="208"/>
      <c r="I25" s="219"/>
      <c r="J25" s="220"/>
      <c r="K25" s="208"/>
      <c r="L25" s="219"/>
      <c r="M25" s="220"/>
      <c r="N25" s="208"/>
      <c r="O25" s="211"/>
      <c r="P25" s="136"/>
      <c r="Q25" s="211"/>
      <c r="R25" s="211"/>
      <c r="S25" s="211"/>
      <c r="T25" s="211"/>
      <c r="U25" s="214"/>
      <c r="V25" s="214"/>
      <c r="W25" s="214"/>
      <c r="X25" s="214"/>
      <c r="Y25" s="214"/>
      <c r="Z25" s="183"/>
      <c r="AA25" s="140"/>
      <c r="AB25" s="140"/>
      <c r="AC25" s="197"/>
      <c r="AD25" s="203"/>
      <c r="AE25" s="137"/>
    </row>
    <row r="26" spans="1:31" s="141" customFormat="1" x14ac:dyDescent="0.2">
      <c r="A26" s="204" t="s">
        <v>348</v>
      </c>
      <c r="B26" s="205"/>
      <c r="C26" s="206"/>
      <c r="D26" s="206"/>
      <c r="E26" s="207"/>
      <c r="F26" s="207"/>
      <c r="G26" s="207">
        <v>0</v>
      </c>
      <c r="H26" s="208"/>
      <c r="I26" s="209"/>
      <c r="J26" s="210"/>
      <c r="K26" s="208"/>
      <c r="L26" s="209"/>
      <c r="M26" s="210"/>
      <c r="N26" s="208"/>
      <c r="O26" s="211">
        <f>IF(AND(E26&gt;0,J26&gt;0),"villa",E26+J26)</f>
        <v>0</v>
      </c>
      <c r="P26" s="235"/>
      <c r="Q26" s="213">
        <f>+IF(G26&gt;0,AC26,AD26)</f>
        <v>0</v>
      </c>
      <c r="R26" s="211" t="str">
        <f>IF(M26&gt;0,"VILLA",IF(M26&lt;0,E26-F26+J26-Q26+M26,"0"))</f>
        <v>0</v>
      </c>
      <c r="S26" s="211">
        <f>IF(M26&lt;0,0,F26+Q26)</f>
        <v>0</v>
      </c>
      <c r="T26" s="211">
        <f>IF(M26&lt;0,0,O26-S26)</f>
        <v>0</v>
      </c>
      <c r="U26" s="214"/>
      <c r="V26" s="214">
        <f>+IF($M26&lt;0,E26+J26,0)</f>
        <v>0</v>
      </c>
      <c r="W26" s="214">
        <f>+IF($M26&lt;0,F26+Q26,0)</f>
        <v>0</v>
      </c>
      <c r="X26" s="214">
        <f>+V26-W26</f>
        <v>0</v>
      </c>
      <c r="Y26" s="214"/>
      <c r="Z26" s="183">
        <f>IF(J26&gt;0,I26,0)</f>
        <v>0</v>
      </c>
      <c r="AA26" s="140">
        <f>IF(M26&lt;0,L26,0)</f>
        <v>0</v>
      </c>
      <c r="AB26" s="140">
        <f>IF(AND(Z26=0,AA26=0),MAN,IF(AND(Z26&gt;0,AA26&gt;0),AA26-Z26,IF(Z26&gt;0,MAN-Z26+1,AA26-1)))</f>
        <v>12</v>
      </c>
      <c r="AC26" s="197">
        <f>ROUND(INT(MAX(IF((F26+O26*P26*AB26/12)&gt;(O26-G26),(O26-G26)-F26,(O26-G26)*P26*AB26/12),0)+0.5),0)</f>
        <v>0</v>
      </c>
      <c r="AD26" s="203">
        <f>ROUND(INT(MAX(IF((F26+O26*P26*AB26/12)&gt;(1*O26),1*O26-F26,O26*P26*AB26/12),0)+0.5),0)</f>
        <v>0</v>
      </c>
      <c r="AE26" s="137"/>
    </row>
    <row r="27" spans="1:31" s="141" customFormat="1" ht="6" customHeight="1" x14ac:dyDescent="0.2">
      <c r="A27" s="236"/>
      <c r="B27" s="216"/>
      <c r="C27" s="216"/>
      <c r="D27" s="216"/>
      <c r="E27" s="220"/>
      <c r="F27" s="220"/>
      <c r="G27" s="237"/>
      <c r="H27" s="208"/>
      <c r="I27" s="219"/>
      <c r="J27" s="220"/>
      <c r="K27" s="208"/>
      <c r="L27" s="219"/>
      <c r="M27" s="220"/>
      <c r="N27" s="208"/>
      <c r="O27" s="211"/>
      <c r="P27" s="201"/>
      <c r="Q27" s="258"/>
      <c r="R27" s="211"/>
      <c r="S27" s="211"/>
      <c r="T27" s="211"/>
      <c r="U27" s="214"/>
      <c r="V27" s="214"/>
      <c r="W27" s="214"/>
      <c r="X27" s="214"/>
      <c r="Y27" s="214"/>
      <c r="Z27" s="183"/>
      <c r="AA27" s="140"/>
      <c r="AB27" s="140"/>
      <c r="AC27" s="197"/>
      <c r="AD27" s="203"/>
      <c r="AE27" s="137"/>
    </row>
    <row r="28" spans="1:31" s="225" customFormat="1" ht="13.5" customHeight="1" x14ac:dyDescent="0.2">
      <c r="A28" s="221" t="s">
        <v>349</v>
      </c>
      <c r="B28" s="238"/>
      <c r="C28" s="238"/>
      <c r="D28" s="238"/>
      <c r="E28" s="240">
        <f>SUM(E26:E27)</f>
        <v>0</v>
      </c>
      <c r="F28" s="240">
        <f>SUM(F26:F27)</f>
        <v>0</v>
      </c>
      <c r="G28" s="240">
        <f>SUM(G26:G27)</f>
        <v>0</v>
      </c>
      <c r="H28" s="223"/>
      <c r="I28" s="223"/>
      <c r="J28" s="240">
        <f>SUM(J26:J27)</f>
        <v>0</v>
      </c>
      <c r="K28" s="223"/>
      <c r="L28" s="223"/>
      <c r="M28" s="240">
        <f>SUM(M26:M27)</f>
        <v>0</v>
      </c>
      <c r="N28" s="223"/>
      <c r="O28" s="240">
        <f>SUM(O26:O27)</f>
        <v>0</v>
      </c>
      <c r="P28" s="226"/>
      <c r="Q28" s="240">
        <f>SUM(Q26:Q27)</f>
        <v>0</v>
      </c>
      <c r="R28" s="240">
        <f>SUM(R26:R27)</f>
        <v>0</v>
      </c>
      <c r="S28" s="240">
        <f>SUM(S26:S27)</f>
        <v>0</v>
      </c>
      <c r="T28" s="240">
        <f>SUM(T26:T27)</f>
        <v>0</v>
      </c>
      <c r="U28" s="242"/>
      <c r="V28" s="240">
        <f>SUM(V26:V27)</f>
        <v>0</v>
      </c>
      <c r="W28" s="240">
        <f>SUM(W26:W27)</f>
        <v>0</v>
      </c>
      <c r="X28" s="240">
        <f>SUM(X26:X27)</f>
        <v>0</v>
      </c>
      <c r="Y28" s="242"/>
      <c r="Z28" s="243"/>
      <c r="AA28" s="244"/>
      <c r="AB28" s="244"/>
      <c r="AC28" s="197"/>
      <c r="AD28" s="203"/>
      <c r="AE28" s="245"/>
    </row>
    <row r="29" spans="1:31" s="141" customFormat="1" x14ac:dyDescent="0.2">
      <c r="A29" s="236"/>
      <c r="B29" s="216"/>
      <c r="C29" s="216"/>
      <c r="D29" s="216"/>
      <c r="E29" s="220"/>
      <c r="F29" s="220"/>
      <c r="G29" s="237"/>
      <c r="H29" s="208"/>
      <c r="I29" s="219"/>
      <c r="J29" s="220"/>
      <c r="K29" s="208"/>
      <c r="L29" s="219"/>
      <c r="M29" s="220"/>
      <c r="N29" s="208"/>
      <c r="O29" s="211"/>
      <c r="P29" s="201"/>
      <c r="Q29" s="211"/>
      <c r="R29" s="211"/>
      <c r="S29" s="211"/>
      <c r="T29" s="211"/>
      <c r="U29" s="214"/>
      <c r="V29" s="214"/>
      <c r="W29" s="214"/>
      <c r="X29" s="214"/>
      <c r="Y29" s="214"/>
      <c r="Z29" s="183"/>
      <c r="AA29" s="140"/>
      <c r="AB29" s="140"/>
      <c r="AC29" s="197"/>
      <c r="AD29" s="203"/>
      <c r="AE29" s="137"/>
    </row>
    <row r="30" spans="1:31" s="141" customFormat="1" hidden="1" outlineLevel="1" x14ac:dyDescent="0.2">
      <c r="A30" s="193" t="s">
        <v>348</v>
      </c>
      <c r="B30" s="194"/>
      <c r="C30" s="216"/>
      <c r="D30" s="216"/>
      <c r="E30" s="259"/>
      <c r="F30" s="259"/>
      <c r="G30" s="229"/>
      <c r="H30" s="208"/>
      <c r="I30" s="219"/>
      <c r="J30" s="259"/>
      <c r="K30" s="208"/>
      <c r="L30" s="219"/>
      <c r="M30" s="259"/>
      <c r="N30" s="208"/>
      <c r="O30" s="208"/>
      <c r="P30" s="260"/>
      <c r="Q30" s="208"/>
      <c r="R30" s="208"/>
      <c r="S30" s="208"/>
      <c r="T30" s="208"/>
      <c r="U30" s="214"/>
      <c r="V30" s="214"/>
      <c r="W30" s="214"/>
      <c r="X30" s="214"/>
      <c r="Y30" s="214"/>
      <c r="Z30" s="183"/>
      <c r="AA30" s="140"/>
      <c r="AB30" s="140"/>
      <c r="AC30" s="197"/>
      <c r="AD30" s="203"/>
      <c r="AE30" s="137"/>
    </row>
    <row r="31" spans="1:31" s="141" customFormat="1" hidden="1" outlineLevel="1" x14ac:dyDescent="0.2">
      <c r="A31" s="193"/>
      <c r="B31" s="194"/>
      <c r="C31" s="216"/>
      <c r="D31" s="216"/>
      <c r="E31" s="259"/>
      <c r="F31" s="259"/>
      <c r="G31" s="229"/>
      <c r="H31" s="208"/>
      <c r="I31" s="219"/>
      <c r="J31" s="259"/>
      <c r="K31" s="208"/>
      <c r="L31" s="219"/>
      <c r="M31" s="259"/>
      <c r="N31" s="208"/>
      <c r="O31" s="208"/>
      <c r="P31" s="260"/>
      <c r="Q31" s="208"/>
      <c r="R31" s="208"/>
      <c r="S31" s="208"/>
      <c r="T31" s="208"/>
      <c r="U31" s="214"/>
      <c r="V31" s="214"/>
      <c r="W31" s="214"/>
      <c r="X31" s="214"/>
      <c r="Y31" s="214"/>
      <c r="Z31" s="183"/>
      <c r="AA31" s="140"/>
      <c r="AB31" s="140"/>
      <c r="AC31" s="197"/>
      <c r="AD31" s="203"/>
      <c r="AE31" s="137"/>
    </row>
    <row r="32" spans="1:31" s="141" customFormat="1" hidden="1" outlineLevel="1" x14ac:dyDescent="0.2">
      <c r="A32" s="204"/>
      <c r="B32" s="205"/>
      <c r="C32" s="206"/>
      <c r="D32" s="206"/>
      <c r="E32" s="207"/>
      <c r="F32" s="207"/>
      <c r="G32" s="207"/>
      <c r="H32" s="208"/>
      <c r="I32" s="209"/>
      <c r="J32" s="210"/>
      <c r="K32" s="208"/>
      <c r="L32" s="209"/>
      <c r="M32" s="210"/>
      <c r="N32" s="208"/>
      <c r="O32" s="211">
        <f>IF(AND(E32&gt;0,J32&gt;0),"villa",E32+J32)</f>
        <v>0</v>
      </c>
      <c r="P32" s="235"/>
      <c r="Q32" s="213">
        <f>+IF(G32&gt;0,AC32,AD32)</f>
        <v>0</v>
      </c>
      <c r="R32" s="211" t="str">
        <f>IF(M32&gt;0,"VILLA",IF(M32&lt;0,E32-F32+J32-Q32+M32,"0"))</f>
        <v>0</v>
      </c>
      <c r="S32" s="211">
        <f>IF(M32&lt;0,0,F32+Q32)</f>
        <v>0</v>
      </c>
      <c r="T32" s="211">
        <f>IF(M32&lt;0,0,O32-S32)</f>
        <v>0</v>
      </c>
      <c r="U32" s="214"/>
      <c r="V32" s="214">
        <f>+IF($M32&lt;0,E32+J32,0)</f>
        <v>0</v>
      </c>
      <c r="W32" s="214">
        <f>+IF($M32&lt;0,F32+Q32,0)</f>
        <v>0</v>
      </c>
      <c r="X32" s="214">
        <f>+V32-W32</f>
        <v>0</v>
      </c>
      <c r="Y32" s="214"/>
      <c r="Z32" s="183">
        <f>IF(J32&gt;0,I32,0)</f>
        <v>0</v>
      </c>
      <c r="AA32" s="140">
        <f>IF(M32&lt;0,L32,0)</f>
        <v>0</v>
      </c>
      <c r="AB32" s="140">
        <f>IF(AND(Z32=0,AA32=0),MAN,IF(AND(Z32&gt;0,AA32&gt;0),AA32-Z32,IF(Z32&gt;0,MAN-Z32+1,AA32-1)))</f>
        <v>12</v>
      </c>
      <c r="AC32" s="197">
        <f>ROUND(INT(MAX(IF((F32+O32*P32*AB32/12)&gt;(O32-G32),(O32-G32)-F32,(O32-G32)*P32*AB32/12),0)+0.5),0)</f>
        <v>0</v>
      </c>
      <c r="AD32" s="203">
        <f>ROUND(INT(MAX(IF((F32+O32*P32*AB32/12)&gt;(1*O32),1*O32-F32,O32*P32*AB32/12),0)+0.5),0)</f>
        <v>0</v>
      </c>
      <c r="AE32" s="137"/>
    </row>
    <row r="33" spans="1:31" s="141" customFormat="1" hidden="1" outlineLevel="1" x14ac:dyDescent="0.2">
      <c r="A33" s="204"/>
      <c r="B33" s="205"/>
      <c r="C33" s="206"/>
      <c r="D33" s="206"/>
      <c r="E33" s="207"/>
      <c r="F33" s="207"/>
      <c r="G33" s="207"/>
      <c r="H33" s="208"/>
      <c r="I33" s="209"/>
      <c r="J33" s="210"/>
      <c r="K33" s="208"/>
      <c r="L33" s="209"/>
      <c r="M33" s="210"/>
      <c r="N33" s="208"/>
      <c r="O33" s="211">
        <f>IF(AND(E33&gt;0,J33&gt;0),"villa",E33+J33)</f>
        <v>0</v>
      </c>
      <c r="P33" s="235"/>
      <c r="Q33" s="213">
        <f>+IF(G33&gt;0,AC33,AD33)</f>
        <v>0</v>
      </c>
      <c r="R33" s="211" t="str">
        <f>IF(M33&gt;0,"VILLA",IF(M33&lt;0,E33-F33+J33-Q33+M33,"0"))</f>
        <v>0</v>
      </c>
      <c r="S33" s="211">
        <f>IF(M33&lt;0,0,F33+Q33)</f>
        <v>0</v>
      </c>
      <c r="T33" s="211">
        <f>IF(M33&lt;0,0,O33-S33)</f>
        <v>0</v>
      </c>
      <c r="U33" s="214"/>
      <c r="V33" s="214">
        <f>+IF($M33&lt;0,E33+J33,0)</f>
        <v>0</v>
      </c>
      <c r="W33" s="214">
        <f>+IF($M33&lt;0,F33+Q33,0)</f>
        <v>0</v>
      </c>
      <c r="X33" s="214">
        <f>+V33-W33</f>
        <v>0</v>
      </c>
      <c r="Y33" s="214"/>
      <c r="Z33" s="183">
        <f>IF(J33&gt;0,I33,0)</f>
        <v>0</v>
      </c>
      <c r="AA33" s="140">
        <f>IF(M33&lt;0,L33,0)</f>
        <v>0</v>
      </c>
      <c r="AB33" s="140">
        <f>IF(AND(Z33=0,AA33=0),MAN,IF(AND(Z33&gt;0,AA33&gt;0),AA33-Z33,IF(Z33&gt;0,MAN-Z33+1,AA33-1)))</f>
        <v>12</v>
      </c>
      <c r="AC33" s="197">
        <f>ROUND(INT(MAX(IF((F33+O33*P33*AB33/12)&gt;(O33-G33),(O33-G33)-F33,(O33-G33)*P33*AB33/12),0)+0.5),0)</f>
        <v>0</v>
      </c>
      <c r="AD33" s="203">
        <f>ROUND(INT(MAX(IF((F33+O33*P33*AB33/12)&gt;(1*O33),1*O33-F33,O33*P33*AB33/12),0)+0.5),0)</f>
        <v>0</v>
      </c>
      <c r="AE33" s="137"/>
    </row>
    <row r="34" spans="1:31" s="141" customFormat="1" hidden="1" outlineLevel="1" x14ac:dyDescent="0.2">
      <c r="A34" s="204"/>
      <c r="B34" s="205"/>
      <c r="C34" s="206"/>
      <c r="D34" s="206"/>
      <c r="E34" s="207"/>
      <c r="F34" s="207"/>
      <c r="G34" s="207"/>
      <c r="H34" s="208"/>
      <c r="I34" s="209"/>
      <c r="J34" s="210"/>
      <c r="K34" s="208"/>
      <c r="L34" s="209"/>
      <c r="M34" s="210"/>
      <c r="N34" s="208"/>
      <c r="O34" s="211">
        <f>IF(AND(E34&gt;0,J34&gt;0),"villa",E34+J34)</f>
        <v>0</v>
      </c>
      <c r="P34" s="235"/>
      <c r="Q34" s="213">
        <f>+IF(G34&gt;0,AC34,AD34)</f>
        <v>0</v>
      </c>
      <c r="R34" s="211" t="str">
        <f>IF(M34&gt;0,"VILLA",IF(M34&lt;0,E34-F34+J34-Q34+M34,"0"))</f>
        <v>0</v>
      </c>
      <c r="S34" s="211">
        <f>IF(M34&lt;0,0,F34+Q34)</f>
        <v>0</v>
      </c>
      <c r="T34" s="211">
        <f>IF(M34&lt;0,0,O34-S34)</f>
        <v>0</v>
      </c>
      <c r="U34" s="214"/>
      <c r="V34" s="214">
        <f>+IF($M34&lt;0,E34+J34,0)</f>
        <v>0</v>
      </c>
      <c r="W34" s="214">
        <f>+IF($M34&lt;0,F34+Q34,0)</f>
        <v>0</v>
      </c>
      <c r="X34" s="214">
        <f>+V34-W34</f>
        <v>0</v>
      </c>
      <c r="Y34" s="214"/>
      <c r="Z34" s="183">
        <f>IF(J34&gt;0,I34,0)</f>
        <v>0</v>
      </c>
      <c r="AA34" s="140">
        <f>IF(M34&lt;0,L34,0)</f>
        <v>0</v>
      </c>
      <c r="AB34" s="140">
        <f>IF(AND(Z34=0,AA34=0),MAN,IF(AND(Z34&gt;0,AA34&gt;0),AA34-Z34,IF(Z34&gt;0,MAN-Z34+1,AA34-1)))</f>
        <v>12</v>
      </c>
      <c r="AC34" s="197">
        <f>ROUND(INT(MAX(IF((F34+O34*P34*AB34/12)&gt;(O34-G34),(O34-G34)-F34,(O34-G34)*P34*AB34/12),0)+0.5),0)</f>
        <v>0</v>
      </c>
      <c r="AD34" s="203">
        <f>ROUND(INT(MAX(IF((F34+O34*P34*AB34/12)&gt;(1*O34),1*O34-F34,O34*P34*AB34/12),0)+0.5),0)</f>
        <v>0</v>
      </c>
      <c r="AE34" s="137"/>
    </row>
    <row r="35" spans="1:31" s="141" customFormat="1" ht="6" hidden="1" customHeight="1" outlineLevel="1" x14ac:dyDescent="0.2">
      <c r="A35" s="236"/>
      <c r="B35" s="216"/>
      <c r="C35" s="234"/>
      <c r="D35" s="234"/>
      <c r="E35" s="220"/>
      <c r="F35" s="220"/>
      <c r="G35" s="237"/>
      <c r="H35" s="208"/>
      <c r="I35" s="219"/>
      <c r="J35" s="220"/>
      <c r="K35" s="208"/>
      <c r="L35" s="219"/>
      <c r="M35" s="220"/>
      <c r="N35" s="208"/>
      <c r="O35" s="211"/>
      <c r="P35" s="201"/>
      <c r="Q35" s="258"/>
      <c r="R35" s="211"/>
      <c r="S35" s="211"/>
      <c r="T35" s="211"/>
      <c r="U35" s="214"/>
      <c r="V35" s="214"/>
      <c r="W35" s="214"/>
      <c r="X35" s="214"/>
      <c r="Y35" s="214"/>
      <c r="Z35" s="183"/>
      <c r="AA35" s="140"/>
      <c r="AB35" s="140"/>
      <c r="AC35" s="197"/>
      <c r="AD35" s="203"/>
      <c r="AE35" s="137"/>
    </row>
    <row r="36" spans="1:31" s="225" customFormat="1" ht="12.75" hidden="1" outlineLevel="1" x14ac:dyDescent="0.2">
      <c r="A36" s="221" t="s">
        <v>350</v>
      </c>
      <c r="B36" s="238"/>
      <c r="C36" s="239"/>
      <c r="D36" s="239"/>
      <c r="E36" s="240">
        <f>SUM(E32:E35)</f>
        <v>0</v>
      </c>
      <c r="F36" s="240">
        <f>SUM(F32:F35)</f>
        <v>0</v>
      </c>
      <c r="G36" s="240">
        <f>SUM(G32:G35)</f>
        <v>0</v>
      </c>
      <c r="H36" s="223"/>
      <c r="I36" s="223"/>
      <c r="J36" s="240">
        <f>SUM(J32:J35)</f>
        <v>0</v>
      </c>
      <c r="K36" s="223"/>
      <c r="L36" s="223"/>
      <c r="M36" s="240">
        <f>SUM(M32:M35)</f>
        <v>0</v>
      </c>
      <c r="N36" s="223"/>
      <c r="O36" s="240">
        <f>SUM(O32:O35)</f>
        <v>0</v>
      </c>
      <c r="P36" s="226"/>
      <c r="Q36" s="240">
        <f>SUM(Q32:Q35)</f>
        <v>0</v>
      </c>
      <c r="R36" s="240">
        <f>SUM(R32:R35)</f>
        <v>0</v>
      </c>
      <c r="S36" s="240">
        <f>SUM(S32:S35)</f>
        <v>0</v>
      </c>
      <c r="T36" s="240">
        <f>SUM(T32:T35)</f>
        <v>0</v>
      </c>
      <c r="U36" s="242"/>
      <c r="V36" s="240">
        <f>SUM(V32:V35)</f>
        <v>0</v>
      </c>
      <c r="W36" s="240">
        <f>SUM(W32:W35)</f>
        <v>0</v>
      </c>
      <c r="X36" s="240">
        <f>SUM(X32:X35)</f>
        <v>0</v>
      </c>
      <c r="Y36" s="242"/>
      <c r="Z36" s="243"/>
      <c r="AA36" s="244"/>
      <c r="AB36" s="244"/>
      <c r="AC36" s="197"/>
      <c r="AD36" s="203"/>
      <c r="AE36" s="245"/>
    </row>
    <row r="37" spans="1:31" s="225" customFormat="1" hidden="1" outlineLevel="1" x14ac:dyDescent="0.2">
      <c r="A37" s="246"/>
      <c r="B37" s="238"/>
      <c r="C37" s="239"/>
      <c r="D37" s="239"/>
      <c r="E37" s="247"/>
      <c r="F37" s="247"/>
      <c r="G37" s="248"/>
      <c r="H37" s="247"/>
      <c r="I37" s="247"/>
      <c r="J37" s="247"/>
      <c r="K37" s="247"/>
      <c r="L37" s="247"/>
      <c r="M37" s="247"/>
      <c r="N37" s="247"/>
      <c r="O37" s="247"/>
      <c r="P37" s="249"/>
      <c r="Q37" s="247"/>
      <c r="R37" s="247"/>
      <c r="S37" s="247"/>
      <c r="T37" s="247"/>
      <c r="U37" s="242"/>
      <c r="V37" s="242"/>
      <c r="W37" s="242"/>
      <c r="X37" s="242"/>
      <c r="Y37" s="242"/>
      <c r="Z37" s="243"/>
      <c r="AA37" s="244"/>
      <c r="AB37" s="244"/>
      <c r="AC37" s="197"/>
      <c r="AD37" s="203"/>
      <c r="AE37" s="245"/>
    </row>
    <row r="38" spans="1:31" s="141" customFormat="1" collapsed="1" x14ac:dyDescent="0.2">
      <c r="A38" s="193" t="s">
        <v>351</v>
      </c>
      <c r="B38" s="194"/>
      <c r="C38" s="234"/>
      <c r="D38" s="234"/>
      <c r="E38" s="220"/>
      <c r="F38" s="220"/>
      <c r="G38" s="229"/>
      <c r="H38" s="208"/>
      <c r="I38" s="219"/>
      <c r="J38" s="220"/>
      <c r="K38" s="208"/>
      <c r="L38" s="219"/>
      <c r="M38" s="220"/>
      <c r="N38" s="208"/>
      <c r="O38" s="211"/>
      <c r="P38" s="201"/>
      <c r="Q38" s="211"/>
      <c r="R38" s="211"/>
      <c r="S38" s="211"/>
      <c r="T38" s="211"/>
      <c r="U38" s="214"/>
      <c r="V38" s="214"/>
      <c r="W38" s="214"/>
      <c r="X38" s="214"/>
      <c r="Y38" s="214"/>
      <c r="Z38" s="183"/>
      <c r="AA38" s="140"/>
      <c r="AB38" s="140"/>
      <c r="AC38" s="197"/>
      <c r="AD38" s="203"/>
      <c r="AE38" s="137"/>
    </row>
    <row r="39" spans="1:31" s="141" customFormat="1" ht="12.75" customHeight="1" x14ac:dyDescent="0.2">
      <c r="A39" s="193"/>
      <c r="B39" s="194"/>
      <c r="C39" s="234"/>
      <c r="D39" s="234"/>
      <c r="E39" s="220"/>
      <c r="F39" s="220"/>
      <c r="G39" s="229"/>
      <c r="H39" s="208"/>
      <c r="I39" s="219"/>
      <c r="J39" s="220"/>
      <c r="K39" s="208"/>
      <c r="L39" s="219"/>
      <c r="M39" s="220"/>
      <c r="N39" s="208"/>
      <c r="O39" s="211"/>
      <c r="P39" s="201"/>
      <c r="Q39" s="211"/>
      <c r="R39" s="211"/>
      <c r="S39" s="211"/>
      <c r="T39" s="211"/>
      <c r="U39" s="214"/>
      <c r="V39" s="214"/>
      <c r="W39" s="214"/>
      <c r="X39" s="214"/>
      <c r="Y39" s="214"/>
      <c r="Z39" s="183"/>
      <c r="AA39" s="140"/>
      <c r="AB39" s="140"/>
      <c r="AC39" s="197"/>
      <c r="AD39" s="203"/>
      <c r="AE39" s="137"/>
    </row>
    <row r="40" spans="1:31" s="141" customFormat="1" x14ac:dyDescent="0.2">
      <c r="A40" s="204" t="s">
        <v>358</v>
      </c>
      <c r="B40" s="205"/>
      <c r="C40" s="206"/>
      <c r="D40" s="206"/>
      <c r="E40" s="207"/>
      <c r="F40" s="207"/>
      <c r="G40" s="207"/>
      <c r="H40" s="208"/>
      <c r="I40" s="209"/>
      <c r="J40" s="210"/>
      <c r="K40" s="208"/>
      <c r="L40" s="209"/>
      <c r="M40" s="210"/>
      <c r="N40" s="208"/>
      <c r="O40" s="211">
        <f t="shared" ref="O40:O41" si="0">IF(AND(E40&gt;0,J40&gt;0),"villa",E40+J40)</f>
        <v>0</v>
      </c>
      <c r="P40" s="212"/>
      <c r="Q40" s="213">
        <f t="shared" ref="Q40:Q41" si="1">+IF(G40&gt;0,AC40,AD40)</f>
        <v>0</v>
      </c>
      <c r="R40" s="211" t="str">
        <f t="shared" ref="R40:R41" si="2">IF(M40&gt;0,"VILLA",IF(M40&lt;0,E40-F40+J40-Q40+M40,"0"))</f>
        <v>0</v>
      </c>
      <c r="S40" s="211">
        <f t="shared" ref="S40:S41" si="3">IF(M40&lt;0,0,F40+Q40)</f>
        <v>0</v>
      </c>
      <c r="T40" s="211">
        <f t="shared" ref="T40:T41" si="4">IF(M40&lt;0,0,O40-S40)</f>
        <v>0</v>
      </c>
      <c r="U40" s="214"/>
      <c r="V40" s="214">
        <f t="shared" ref="V40:V41" si="5">+IF($M40&lt;0,E40+J40,0)</f>
        <v>0</v>
      </c>
      <c r="W40" s="214">
        <f t="shared" ref="W40:W41" si="6">+IF($M40&lt;0,F40+Q40,0)</f>
        <v>0</v>
      </c>
      <c r="X40" s="214">
        <f t="shared" ref="X40:X41" si="7">+V40-W40</f>
        <v>0</v>
      </c>
      <c r="Y40" s="214"/>
      <c r="Z40" s="183">
        <f t="shared" ref="Z40:Z41" si="8">IF(J40&gt;0,I40,0)</f>
        <v>0</v>
      </c>
      <c r="AA40" s="140">
        <f t="shared" ref="AA40:AA41" si="9">IF(M40&lt;0,L40,0)</f>
        <v>0</v>
      </c>
      <c r="AB40" s="140">
        <f t="shared" ref="AB40:AB41" si="10">IF(AND(Z40=0,AA40=0),MAN,IF(AND(Z40&gt;0,AA40&gt;0),AA40-Z40,IF(Z40&gt;0,MAN-Z40+1,AA40-1)))</f>
        <v>12</v>
      </c>
      <c r="AC40" s="197">
        <f t="shared" ref="AC40:AC41" si="11">ROUND(INT(MAX(IF((F40+O40*P40*AB40/12)&gt;(O40-G40),(O40-G40)-F40,(O40-G40)*P40*AB40/12),0)+0.5),0)</f>
        <v>0</v>
      </c>
      <c r="AD40" s="203">
        <f t="shared" ref="AD40:AD41" si="12">ROUND(INT(MAX(IF((F40+O40*P40*AB40/12)&gt;(1*O40),1*O40-F40,O40*P40*AB40/12),0)+0.5),0)</f>
        <v>0</v>
      </c>
      <c r="AE40" s="137"/>
    </row>
    <row r="41" spans="1:31" s="141" customFormat="1" x14ac:dyDescent="0.2">
      <c r="A41" s="204" t="s">
        <v>359</v>
      </c>
      <c r="B41" s="205"/>
      <c r="C41" s="206"/>
      <c r="D41" s="206"/>
      <c r="E41" s="207"/>
      <c r="F41" s="207"/>
      <c r="G41" s="207"/>
      <c r="H41" s="208"/>
      <c r="I41" s="209"/>
      <c r="J41" s="210"/>
      <c r="K41" s="208"/>
      <c r="L41" s="209"/>
      <c r="M41" s="210"/>
      <c r="N41" s="208"/>
      <c r="O41" s="211">
        <f t="shared" si="0"/>
        <v>0</v>
      </c>
      <c r="P41" s="212"/>
      <c r="Q41" s="213">
        <f t="shared" si="1"/>
        <v>0</v>
      </c>
      <c r="R41" s="211" t="str">
        <f t="shared" si="2"/>
        <v>0</v>
      </c>
      <c r="S41" s="211">
        <f t="shared" si="3"/>
        <v>0</v>
      </c>
      <c r="T41" s="211">
        <f t="shared" si="4"/>
        <v>0</v>
      </c>
      <c r="U41" s="214"/>
      <c r="V41" s="214">
        <f t="shared" si="5"/>
        <v>0</v>
      </c>
      <c r="W41" s="214">
        <f t="shared" si="6"/>
        <v>0</v>
      </c>
      <c r="X41" s="214">
        <f t="shared" si="7"/>
        <v>0</v>
      </c>
      <c r="Y41" s="214"/>
      <c r="Z41" s="183">
        <f t="shared" si="8"/>
        <v>0</v>
      </c>
      <c r="AA41" s="140">
        <f t="shared" si="9"/>
        <v>0</v>
      </c>
      <c r="AB41" s="140">
        <f t="shared" si="10"/>
        <v>12</v>
      </c>
      <c r="AC41" s="197">
        <f t="shared" si="11"/>
        <v>0</v>
      </c>
      <c r="AD41" s="203">
        <f t="shared" si="12"/>
        <v>0</v>
      </c>
      <c r="AE41" s="137"/>
    </row>
    <row r="42" spans="1:31" s="141" customFormat="1" ht="8.25" customHeight="1" x14ac:dyDescent="0.2">
      <c r="A42" s="215"/>
      <c r="B42" s="205"/>
      <c r="C42" s="216"/>
      <c r="D42" s="216"/>
      <c r="E42" s="217"/>
      <c r="F42" s="217"/>
      <c r="G42" s="218"/>
      <c r="H42" s="208"/>
      <c r="I42" s="219"/>
      <c r="J42" s="220"/>
      <c r="K42" s="208"/>
      <c r="L42" s="219"/>
      <c r="M42" s="220"/>
      <c r="N42" s="208"/>
      <c r="O42" s="211"/>
      <c r="P42" s="201"/>
      <c r="Q42" s="211"/>
      <c r="R42" s="211"/>
      <c r="S42" s="211"/>
      <c r="T42" s="211"/>
      <c r="U42" s="214"/>
      <c r="V42" s="214"/>
      <c r="W42" s="214"/>
      <c r="X42" s="214"/>
      <c r="Y42" s="214"/>
      <c r="Z42" s="183"/>
      <c r="AA42" s="140"/>
      <c r="AB42" s="140"/>
      <c r="AC42" s="197"/>
      <c r="AD42" s="203"/>
      <c r="AE42" s="137"/>
    </row>
    <row r="43" spans="1:31" s="225" customFormat="1" ht="12.75" x14ac:dyDescent="0.2">
      <c r="A43" s="221" t="s">
        <v>352</v>
      </c>
      <c r="B43" s="261"/>
      <c r="C43" s="238"/>
      <c r="D43" s="238"/>
      <c r="E43" s="222">
        <f>SUM(E40:E42)</f>
        <v>0</v>
      </c>
      <c r="F43" s="222">
        <f>SUM(F40:F42)</f>
        <v>0</v>
      </c>
      <c r="G43" s="222">
        <f>SUM(G40:G42)</f>
        <v>0</v>
      </c>
      <c r="H43" s="223"/>
      <c r="I43" s="223"/>
      <c r="J43" s="222">
        <f>SUM(J40:J42)</f>
        <v>0</v>
      </c>
      <c r="K43" s="223"/>
      <c r="L43" s="223"/>
      <c r="M43" s="222">
        <f>SUM(M40:M42)</f>
        <v>0</v>
      </c>
      <c r="N43" s="223"/>
      <c r="O43" s="222">
        <f>SUM(O40:O42)</f>
        <v>0</v>
      </c>
      <c r="P43" s="226"/>
      <c r="Q43" s="222">
        <f>SUM(Q40:Q42)</f>
        <v>0</v>
      </c>
      <c r="R43" s="222">
        <f>SUM(R40:R42)</f>
        <v>0</v>
      </c>
      <c r="S43" s="222">
        <f>SUM(S40:S42)</f>
        <v>0</v>
      </c>
      <c r="T43" s="222">
        <f>SUM(T40:T42)</f>
        <v>0</v>
      </c>
      <c r="U43" s="242"/>
      <c r="V43" s="222">
        <f>SUM(V40:V42)</f>
        <v>0</v>
      </c>
      <c r="W43" s="222">
        <f>SUM(W40:W42)</f>
        <v>0</v>
      </c>
      <c r="X43" s="222">
        <f>SUM(X40:X42)</f>
        <v>0</v>
      </c>
      <c r="Y43" s="242"/>
      <c r="Z43" s="243"/>
      <c r="AA43" s="244"/>
      <c r="AB43" s="244"/>
      <c r="AC43" s="197"/>
      <c r="AD43" s="203"/>
      <c r="AE43" s="245"/>
    </row>
    <row r="44" spans="1:31" s="141" customFormat="1" x14ac:dyDescent="0.2">
      <c r="A44" s="215"/>
      <c r="B44" s="205"/>
      <c r="C44" s="216"/>
      <c r="D44" s="216"/>
      <c r="E44" s="217"/>
      <c r="F44" s="217"/>
      <c r="G44" s="218"/>
      <c r="H44" s="208"/>
      <c r="I44" s="219"/>
      <c r="J44" s="220"/>
      <c r="K44" s="208"/>
      <c r="L44" s="219"/>
      <c r="M44" s="220"/>
      <c r="N44" s="208"/>
      <c r="O44" s="211"/>
      <c r="P44" s="201"/>
      <c r="Q44" s="211"/>
      <c r="R44" s="211"/>
      <c r="S44" s="211"/>
      <c r="T44" s="211"/>
      <c r="U44" s="214"/>
      <c r="V44" s="214"/>
      <c r="W44" s="214"/>
      <c r="X44" s="214"/>
      <c r="Y44" s="214"/>
      <c r="Z44" s="183"/>
      <c r="AA44" s="140"/>
      <c r="AB44" s="140"/>
      <c r="AC44" s="197"/>
      <c r="AD44" s="203"/>
      <c r="AE44" s="137"/>
    </row>
    <row r="45" spans="1:31" x14ac:dyDescent="0.2">
      <c r="C45" s="263"/>
      <c r="D45" s="263"/>
      <c r="E45" s="264"/>
      <c r="F45" s="264"/>
      <c r="G45" s="264"/>
      <c r="H45" s="265"/>
      <c r="I45" s="266"/>
      <c r="J45" s="264"/>
      <c r="K45" s="265"/>
      <c r="L45" s="266"/>
      <c r="M45" s="264"/>
      <c r="N45" s="265"/>
      <c r="O45" s="264"/>
      <c r="Q45" s="264"/>
      <c r="R45" s="264"/>
      <c r="S45" s="264"/>
      <c r="T45" s="264"/>
      <c r="U45" s="265"/>
      <c r="V45" s="265"/>
      <c r="W45" s="265"/>
      <c r="X45" s="265"/>
      <c r="Y45" s="265"/>
      <c r="Z45" s="268"/>
      <c r="AC45" s="197"/>
      <c r="AD45" s="270"/>
    </row>
    <row r="46" spans="1:31" s="141" customFormat="1" hidden="1" outlineLevel="1" x14ac:dyDescent="0.2">
      <c r="A46" s="193" t="s">
        <v>353</v>
      </c>
      <c r="B46" s="194"/>
      <c r="C46" s="216"/>
      <c r="D46" s="216"/>
      <c r="E46" s="217"/>
      <c r="F46" s="217"/>
      <c r="G46" s="229"/>
      <c r="H46" s="208"/>
      <c r="I46" s="219"/>
      <c r="J46" s="220"/>
      <c r="K46" s="208"/>
      <c r="L46" s="219"/>
      <c r="M46" s="220"/>
      <c r="N46" s="208"/>
      <c r="O46" s="211"/>
      <c r="P46" s="201"/>
      <c r="Q46" s="211"/>
      <c r="R46" s="211"/>
      <c r="S46" s="211"/>
      <c r="T46" s="211"/>
      <c r="U46" s="214"/>
      <c r="V46" s="214"/>
      <c r="W46" s="214"/>
      <c r="X46" s="214"/>
      <c r="Y46" s="214"/>
      <c r="Z46" s="183"/>
      <c r="AA46" s="140"/>
      <c r="AB46" s="140"/>
      <c r="AC46" s="197"/>
      <c r="AD46" s="203"/>
      <c r="AE46" s="137"/>
    </row>
    <row r="47" spans="1:31" s="141" customFormat="1" hidden="1" outlineLevel="1" x14ac:dyDescent="0.2">
      <c r="A47" s="193"/>
      <c r="B47" s="194"/>
      <c r="C47" s="216"/>
      <c r="D47" s="216"/>
      <c r="E47" s="217"/>
      <c r="F47" s="217"/>
      <c r="G47" s="229"/>
      <c r="H47" s="208"/>
      <c r="I47" s="219"/>
      <c r="J47" s="220"/>
      <c r="K47" s="208"/>
      <c r="L47" s="219"/>
      <c r="M47" s="220"/>
      <c r="N47" s="208"/>
      <c r="O47" s="211"/>
      <c r="P47" s="201"/>
      <c r="Q47" s="211"/>
      <c r="R47" s="211"/>
      <c r="S47" s="211"/>
      <c r="T47" s="211"/>
      <c r="U47" s="214"/>
      <c r="V47" s="214"/>
      <c r="W47" s="214"/>
      <c r="X47" s="214"/>
      <c r="Y47" s="214"/>
      <c r="Z47" s="183"/>
      <c r="AA47" s="140"/>
      <c r="AB47" s="140"/>
      <c r="AC47" s="197"/>
      <c r="AD47" s="203"/>
      <c r="AE47" s="137"/>
    </row>
    <row r="48" spans="1:31" s="141" customFormat="1" hidden="1" outlineLevel="1" x14ac:dyDescent="0.2">
      <c r="A48" s="204"/>
      <c r="B48" s="205"/>
      <c r="C48" s="206"/>
      <c r="D48" s="206"/>
      <c r="E48" s="207"/>
      <c r="F48" s="207"/>
      <c r="G48" s="207"/>
      <c r="H48" s="208"/>
      <c r="I48" s="209"/>
      <c r="J48" s="210"/>
      <c r="K48" s="208"/>
      <c r="L48" s="209"/>
      <c r="M48" s="210"/>
      <c r="N48" s="208"/>
      <c r="O48" s="211">
        <f>IF(AND(E48&gt;0,J48&gt;0),"villa",E48+J48)</f>
        <v>0</v>
      </c>
      <c r="P48" s="235"/>
      <c r="Q48" s="213">
        <f>+IF(G48&gt;0,AC48,AD48)</f>
        <v>0</v>
      </c>
      <c r="R48" s="211" t="str">
        <f>IF(M48&gt;0,"VILLA",IF(M48&lt;0,E48-F48+J48-Q48+M48,"0"))</f>
        <v>0</v>
      </c>
      <c r="S48" s="211">
        <f>IF(M48&lt;0,0,F48+Q48)</f>
        <v>0</v>
      </c>
      <c r="T48" s="211">
        <f>IF(M48&lt;0,0,O48-S48)</f>
        <v>0</v>
      </c>
      <c r="U48" s="214"/>
      <c r="V48" s="214">
        <f>+IF($M48&lt;0,E48+J48,0)</f>
        <v>0</v>
      </c>
      <c r="W48" s="214">
        <f>+IF($M48&lt;0,F48+Q48,0)</f>
        <v>0</v>
      </c>
      <c r="X48" s="214">
        <f>+V48-W48</f>
        <v>0</v>
      </c>
      <c r="Y48" s="214"/>
      <c r="Z48" s="183">
        <f>IF(J48&gt;0,I48,0)</f>
        <v>0</v>
      </c>
      <c r="AA48" s="140">
        <f>IF(M48&lt;0,L48,0)</f>
        <v>0</v>
      </c>
      <c r="AB48" s="140">
        <f>IF(AND(Z48=0,AA48=0),MAN,IF(AND(Z48&gt;0,AA48&gt;0),AA48-Z48,IF(Z48&gt;0,MAN-Z48+1,AA48-1)))</f>
        <v>12</v>
      </c>
      <c r="AC48" s="197">
        <f>ROUND(INT(MAX(IF((F48+O48*P48*AB48/12)&gt;(O48-G48),(O48-G48)-F48,(O48-G48)*P48*AB48/12),0)+0.5),0)</f>
        <v>0</v>
      </c>
      <c r="AD48" s="203">
        <f>ROUND(INT(MAX(IF((F48+O48*P48*AB48/12)&gt;(1*O48),1*O48-F48,O48*P48*AB48/12),0)+0.5),0)</f>
        <v>0</v>
      </c>
      <c r="AE48" s="137"/>
    </row>
    <row r="49" spans="1:31" s="141" customFormat="1" ht="7.5" hidden="1" customHeight="1" outlineLevel="1" x14ac:dyDescent="0.2">
      <c r="A49" s="236"/>
      <c r="B49" s="216"/>
      <c r="C49" s="216"/>
      <c r="D49" s="216"/>
      <c r="E49" s="220"/>
      <c r="F49" s="220"/>
      <c r="G49" s="237"/>
      <c r="H49" s="208"/>
      <c r="I49" s="219"/>
      <c r="J49" s="220"/>
      <c r="K49" s="208"/>
      <c r="L49" s="219"/>
      <c r="M49" s="220"/>
      <c r="N49" s="208"/>
      <c r="O49" s="211"/>
      <c r="P49" s="201"/>
      <c r="Q49" s="258"/>
      <c r="R49" s="211"/>
      <c r="S49" s="211"/>
      <c r="T49" s="211"/>
      <c r="U49" s="214"/>
      <c r="V49" s="214"/>
      <c r="W49" s="214"/>
      <c r="X49" s="214"/>
      <c r="Y49" s="214"/>
      <c r="Z49" s="183"/>
      <c r="AA49" s="140"/>
      <c r="AB49" s="140"/>
      <c r="AC49" s="197"/>
      <c r="AD49" s="203"/>
      <c r="AE49" s="137"/>
    </row>
    <row r="50" spans="1:31" s="225" customFormat="1" ht="12.75" hidden="1" outlineLevel="1" x14ac:dyDescent="0.2">
      <c r="A50" s="221" t="s">
        <v>354</v>
      </c>
      <c r="B50" s="272"/>
      <c r="C50" s="272"/>
      <c r="D50" s="272"/>
      <c r="E50" s="273">
        <f>SUM(E48:E49)</f>
        <v>0</v>
      </c>
      <c r="F50" s="273">
        <f>SUM(F48:F49)</f>
        <v>0</v>
      </c>
      <c r="G50" s="273">
        <f>SUM(G48:G49)</f>
        <v>0</v>
      </c>
      <c r="H50" s="223"/>
      <c r="I50" s="223"/>
      <c r="J50" s="273">
        <f>SUM(J48:J49)</f>
        <v>0</v>
      </c>
      <c r="K50" s="223"/>
      <c r="L50" s="223"/>
      <c r="M50" s="273">
        <f>SUM(M48:M49)</f>
        <v>0</v>
      </c>
      <c r="N50" s="223"/>
      <c r="O50" s="273">
        <f>SUM(O48:O49)</f>
        <v>0</v>
      </c>
      <c r="P50" s="226"/>
      <c r="Q50" s="273">
        <f>SUM(Q48:Q49)</f>
        <v>0</v>
      </c>
      <c r="R50" s="273">
        <f>SUM(R48:R49)</f>
        <v>0</v>
      </c>
      <c r="S50" s="273">
        <f>SUM(S48:S49)</f>
        <v>0</v>
      </c>
      <c r="T50" s="273">
        <f>SUM(T48:T49)</f>
        <v>0</v>
      </c>
      <c r="U50" s="274"/>
      <c r="V50" s="273">
        <f>SUM(V48:V49)</f>
        <v>0</v>
      </c>
      <c r="W50" s="273">
        <f>SUM(W48:W49)</f>
        <v>0</v>
      </c>
      <c r="X50" s="273">
        <f>SUM(X48:X49)</f>
        <v>0</v>
      </c>
      <c r="Y50" s="274"/>
      <c r="Z50" s="275"/>
      <c r="AA50" s="276"/>
      <c r="AB50" s="276"/>
      <c r="AC50" s="197"/>
      <c r="AD50" s="203"/>
      <c r="AE50" s="245"/>
    </row>
    <row r="51" spans="1:31" s="141" customFormat="1" hidden="1" outlineLevel="1" x14ac:dyDescent="0.2">
      <c r="B51" s="277"/>
      <c r="C51" s="277"/>
      <c r="D51" s="277"/>
      <c r="E51" s="213"/>
      <c r="F51" s="213"/>
      <c r="G51" s="213"/>
      <c r="H51" s="232"/>
      <c r="I51" s="278"/>
      <c r="J51" s="213"/>
      <c r="K51" s="232"/>
      <c r="L51" s="278"/>
      <c r="M51" s="213"/>
      <c r="N51" s="232"/>
      <c r="O51" s="213"/>
      <c r="P51" s="201"/>
      <c r="Q51" s="213"/>
      <c r="R51" s="213"/>
      <c r="S51" s="213"/>
      <c r="T51" s="213"/>
      <c r="U51" s="232"/>
      <c r="V51" s="232"/>
      <c r="W51" s="232"/>
      <c r="X51" s="232"/>
      <c r="Y51" s="232"/>
      <c r="Z51" s="279"/>
      <c r="AA51" s="184"/>
      <c r="AB51" s="184"/>
      <c r="AC51" s="197"/>
      <c r="AD51" s="203"/>
      <c r="AE51" s="137"/>
    </row>
    <row r="52" spans="1:31" s="141" customFormat="1" hidden="1" outlineLevel="1" x14ac:dyDescent="0.2">
      <c r="A52" s="193" t="s">
        <v>355</v>
      </c>
      <c r="B52" s="194"/>
      <c r="C52" s="277"/>
      <c r="D52" s="277"/>
      <c r="E52" s="213"/>
      <c r="F52" s="213"/>
      <c r="G52" s="213"/>
      <c r="H52" s="232"/>
      <c r="I52" s="278"/>
      <c r="J52" s="213"/>
      <c r="K52" s="232"/>
      <c r="L52" s="278"/>
      <c r="M52" s="213"/>
      <c r="N52" s="232"/>
      <c r="O52" s="213"/>
      <c r="P52" s="201"/>
      <c r="Q52" s="213"/>
      <c r="R52" s="213"/>
      <c r="S52" s="213"/>
      <c r="T52" s="213"/>
      <c r="U52" s="232"/>
      <c r="V52" s="232"/>
      <c r="W52" s="232"/>
      <c r="X52" s="232"/>
      <c r="Y52" s="232"/>
      <c r="Z52" s="279"/>
      <c r="AA52" s="184"/>
      <c r="AB52" s="184"/>
      <c r="AC52" s="197"/>
      <c r="AD52" s="203"/>
      <c r="AE52" s="137"/>
    </row>
    <row r="53" spans="1:31" s="141" customFormat="1" hidden="1" outlineLevel="1" x14ac:dyDescent="0.2">
      <c r="A53" s="193"/>
      <c r="B53" s="194"/>
      <c r="C53" s="277"/>
      <c r="D53" s="277"/>
      <c r="E53" s="213"/>
      <c r="F53" s="213"/>
      <c r="G53" s="213"/>
      <c r="H53" s="232"/>
      <c r="I53" s="278"/>
      <c r="J53" s="213"/>
      <c r="K53" s="232"/>
      <c r="L53" s="278"/>
      <c r="M53" s="213"/>
      <c r="N53" s="232"/>
      <c r="O53" s="213"/>
      <c r="P53" s="201"/>
      <c r="Q53" s="213"/>
      <c r="R53" s="213"/>
      <c r="S53" s="213"/>
      <c r="T53" s="213"/>
      <c r="U53" s="232"/>
      <c r="V53" s="232"/>
      <c r="W53" s="232"/>
      <c r="X53" s="232"/>
      <c r="Y53" s="232"/>
      <c r="Z53" s="279"/>
      <c r="AA53" s="184"/>
      <c r="AB53" s="184"/>
      <c r="AC53" s="197"/>
      <c r="AD53" s="203"/>
      <c r="AE53" s="137"/>
    </row>
    <row r="54" spans="1:31" s="141" customFormat="1" hidden="1" outlineLevel="1" x14ac:dyDescent="0.2">
      <c r="A54" s="204"/>
      <c r="B54" s="205"/>
      <c r="C54" s="206"/>
      <c r="D54" s="206"/>
      <c r="E54" s="207"/>
      <c r="F54" s="207"/>
      <c r="G54" s="207"/>
      <c r="H54" s="208"/>
      <c r="I54" s="209"/>
      <c r="J54" s="210"/>
      <c r="K54" s="208"/>
      <c r="L54" s="209"/>
      <c r="M54" s="210"/>
      <c r="N54" s="208"/>
      <c r="O54" s="211">
        <f>IF(AND(E54&gt;0,J54&gt;0),"villa",E54+J54)</f>
        <v>0</v>
      </c>
      <c r="P54" s="235"/>
      <c r="Q54" s="213">
        <f>+IF(G54&gt;0,AC54,AD54)</f>
        <v>0</v>
      </c>
      <c r="R54" s="211" t="str">
        <f>IF(M54&gt;0,"VILLA",IF(M54&lt;0,E54-F54+J54-Q54+M54,"0"))</f>
        <v>0</v>
      </c>
      <c r="S54" s="211">
        <f>IF(M54&lt;0,0,F54+Q54)</f>
        <v>0</v>
      </c>
      <c r="T54" s="211">
        <f>IF(M54&lt;0,0,O54-S54)</f>
        <v>0</v>
      </c>
      <c r="U54" s="214"/>
      <c r="V54" s="214">
        <f>+IF($M54&lt;0,E54+J54,0)</f>
        <v>0</v>
      </c>
      <c r="W54" s="214">
        <f>+IF($M54&lt;0,F54+Q54,0)</f>
        <v>0</v>
      </c>
      <c r="X54" s="214">
        <f>+V54-W54</f>
        <v>0</v>
      </c>
      <c r="Y54" s="214"/>
      <c r="Z54" s="183">
        <f>IF(J54&gt;0,I54,0)</f>
        <v>0</v>
      </c>
      <c r="AA54" s="140">
        <f>IF(M54&lt;0,L54,0)</f>
        <v>0</v>
      </c>
      <c r="AB54" s="140">
        <f>IF(AND(Z54=0,AA54=0),MAN,IF(AND(Z54&gt;0,AA54&gt;0),AA54-Z54,IF(Z54&gt;0,MAN-Z54+1,AA54-1)))</f>
        <v>12</v>
      </c>
      <c r="AC54" s="197">
        <f>ROUND(INT(MAX(IF((F54+O54*P54*AB54/12)&gt;(O54-G54),(O54-G54)-F54,(O54-G54)*P54*AB54/12),0)+0.5),0)</f>
        <v>0</v>
      </c>
      <c r="AD54" s="203">
        <f>ROUND(INT(MAX(IF((F54+O54*P54*AB54/12)&gt;(1*O54),1*O54-F54,O54*P54*AB54/12),0)+0.5),0)</f>
        <v>0</v>
      </c>
      <c r="AE54" s="137"/>
    </row>
    <row r="55" spans="1:31" s="141" customFormat="1" hidden="1" outlineLevel="1" x14ac:dyDescent="0.2">
      <c r="A55" s="204"/>
      <c r="B55" s="205"/>
      <c r="C55" s="206"/>
      <c r="D55" s="206"/>
      <c r="E55" s="207"/>
      <c r="F55" s="207"/>
      <c r="G55" s="207"/>
      <c r="H55" s="208"/>
      <c r="I55" s="209"/>
      <c r="J55" s="210"/>
      <c r="K55" s="208"/>
      <c r="L55" s="209"/>
      <c r="M55" s="210"/>
      <c r="N55" s="208"/>
      <c r="O55" s="211">
        <f>IF(AND(E55&gt;0,J55&gt;0),"villa",E55+J55)</f>
        <v>0</v>
      </c>
      <c r="P55" s="235"/>
      <c r="Q55" s="213">
        <f>+IF(G55&gt;0,AC55,AD55)</f>
        <v>0</v>
      </c>
      <c r="R55" s="211" t="str">
        <f>IF(M55&gt;0,"VILLA",IF(M55&lt;0,E55-F55+J55-Q55+M55,"0"))</f>
        <v>0</v>
      </c>
      <c r="S55" s="211">
        <f>IF(M55&lt;0,0,F55+Q55)</f>
        <v>0</v>
      </c>
      <c r="T55" s="211">
        <f>IF(M55&lt;0,0,O55-S55)</f>
        <v>0</v>
      </c>
      <c r="U55" s="214"/>
      <c r="V55" s="214">
        <f>+IF($M55&lt;0,E55+J55,0)</f>
        <v>0</v>
      </c>
      <c r="W55" s="214">
        <f>+IF($M55&lt;0,F55+Q55,0)</f>
        <v>0</v>
      </c>
      <c r="X55" s="214">
        <f>+V55-W55</f>
        <v>0</v>
      </c>
      <c r="Y55" s="214"/>
      <c r="Z55" s="183">
        <f>IF(J55&gt;0,I55,0)</f>
        <v>0</v>
      </c>
      <c r="AA55" s="140">
        <f>IF(M55&lt;0,L55,0)</f>
        <v>0</v>
      </c>
      <c r="AB55" s="140">
        <f>IF(AND(Z55=0,AA55=0),MAN,IF(AND(Z55&gt;0,AA55&gt;0),AA55-Z55,IF(Z55&gt;0,MAN-Z55+1,AA55-1)))</f>
        <v>12</v>
      </c>
      <c r="AC55" s="197">
        <f>ROUND(INT(MAX(IF((F55+O55*P55*AB55/12)&gt;(O55-G55),(O55-G55)-F55,(O55-G55)*P55*AB55/12),0)+0.5),0)</f>
        <v>0</v>
      </c>
      <c r="AD55" s="203">
        <f>ROUND(INT(MAX(IF((F55+O55*P55*AB55/12)&gt;(1*O55),1*O55-F55,O55*P55*AB55/12),0)+0.5),0)</f>
        <v>0</v>
      </c>
      <c r="AE55" s="137"/>
    </row>
    <row r="56" spans="1:31" s="141" customFormat="1" ht="6.75" hidden="1" customHeight="1" outlineLevel="1" x14ac:dyDescent="0.2">
      <c r="A56" s="280"/>
      <c r="B56" s="281"/>
      <c r="C56" s="281"/>
      <c r="D56" s="281"/>
      <c r="E56" s="282"/>
      <c r="F56" s="282"/>
      <c r="G56" s="283"/>
      <c r="H56" s="284"/>
      <c r="I56" s="285"/>
      <c r="J56" s="286"/>
      <c r="K56" s="284"/>
      <c r="L56" s="285"/>
      <c r="M56" s="286"/>
      <c r="N56" s="284"/>
      <c r="O56" s="211"/>
      <c r="P56" s="201"/>
      <c r="Q56" s="211"/>
      <c r="R56" s="211"/>
      <c r="S56" s="211"/>
      <c r="T56" s="211"/>
      <c r="U56" s="214"/>
      <c r="V56" s="214"/>
      <c r="W56" s="214"/>
      <c r="X56" s="214"/>
      <c r="Y56" s="214"/>
      <c r="Z56" s="183"/>
      <c r="AA56" s="140"/>
      <c r="AB56" s="140"/>
      <c r="AC56" s="197"/>
      <c r="AD56" s="203"/>
      <c r="AE56" s="137"/>
    </row>
    <row r="57" spans="1:31" s="141" customFormat="1" ht="11.25" hidden="1" customHeight="1" outlineLevel="1" thickBot="1" x14ac:dyDescent="0.25">
      <c r="A57" s="221" t="s">
        <v>354</v>
      </c>
      <c r="B57" s="281"/>
      <c r="C57" s="281"/>
      <c r="D57" s="281"/>
      <c r="E57" s="273">
        <f>SUM(E54:E56)</f>
        <v>0</v>
      </c>
      <c r="F57" s="273">
        <f>SUM(F54:F56)</f>
        <v>0</v>
      </c>
      <c r="G57" s="273">
        <f>SUM(G54:G56)</f>
        <v>0</v>
      </c>
      <c r="H57" s="284"/>
      <c r="I57" s="285"/>
      <c r="J57" s="273">
        <f>SUM(J54:J56)</f>
        <v>0</v>
      </c>
      <c r="K57" s="223"/>
      <c r="L57" s="285"/>
      <c r="M57" s="273">
        <f>SUM(M54:M56)</f>
        <v>0</v>
      </c>
      <c r="N57" s="223"/>
      <c r="O57" s="273">
        <f>SUM(O54:O56)</f>
        <v>0</v>
      </c>
      <c r="P57" s="201"/>
      <c r="Q57" s="273">
        <f>SUM(Q54:Q56)</f>
        <v>0</v>
      </c>
      <c r="R57" s="273">
        <f>SUM(R54:R56)</f>
        <v>0</v>
      </c>
      <c r="S57" s="273">
        <f>SUM(S54:S56)</f>
        <v>0</v>
      </c>
      <c r="T57" s="273">
        <f>SUM(T54:T56)</f>
        <v>0</v>
      </c>
      <c r="U57" s="214"/>
      <c r="V57" s="273">
        <f>SUM(V54:V56)</f>
        <v>0</v>
      </c>
      <c r="W57" s="273">
        <f>SUM(W54:W56)</f>
        <v>0</v>
      </c>
      <c r="X57" s="273">
        <f>SUM(X54:X56)</f>
        <v>0</v>
      </c>
      <c r="Y57" s="214"/>
      <c r="Z57" s="287"/>
      <c r="AA57" s="288"/>
      <c r="AB57" s="288"/>
      <c r="AC57" s="289"/>
      <c r="AD57" s="290"/>
      <c r="AE57" s="137"/>
    </row>
    <row r="58" spans="1:31" s="141" customFormat="1" ht="15.75" customHeight="1" collapsed="1" x14ac:dyDescent="0.2">
      <c r="A58" s="280"/>
      <c r="B58" s="281"/>
      <c r="C58" s="281"/>
      <c r="D58" s="281"/>
      <c r="E58" s="282"/>
      <c r="F58" s="282"/>
      <c r="G58" s="283"/>
      <c r="H58" s="284"/>
      <c r="I58" s="285"/>
      <c r="J58" s="286"/>
      <c r="K58" s="284"/>
      <c r="L58" s="285"/>
      <c r="M58" s="286"/>
      <c r="N58" s="284"/>
      <c r="O58" s="211"/>
      <c r="P58" s="201"/>
      <c r="Q58" s="211"/>
      <c r="R58" s="211"/>
      <c r="S58" s="211"/>
      <c r="T58" s="211"/>
      <c r="U58" s="214"/>
      <c r="V58" s="214"/>
      <c r="W58" s="214"/>
      <c r="X58" s="214"/>
      <c r="Y58" s="214"/>
      <c r="Z58" s="140"/>
      <c r="AA58" s="140"/>
      <c r="AB58" s="140"/>
      <c r="AC58" s="197"/>
      <c r="AD58" s="197"/>
      <c r="AE58" s="137"/>
    </row>
    <row r="59" spans="1:31" s="141" customFormat="1" ht="15.75" customHeight="1" x14ac:dyDescent="0.2">
      <c r="A59" s="280"/>
      <c r="B59" s="281"/>
      <c r="C59" s="281"/>
      <c r="D59" s="281"/>
      <c r="E59" s="282"/>
      <c r="F59" s="282"/>
      <c r="G59" s="283"/>
      <c r="H59" s="284"/>
      <c r="I59" s="285"/>
      <c r="J59" s="286"/>
      <c r="K59" s="284"/>
      <c r="L59" s="285"/>
      <c r="M59" s="286"/>
      <c r="N59" s="284"/>
      <c r="O59" s="211"/>
      <c r="P59" s="201"/>
      <c r="Q59" s="211"/>
      <c r="R59" s="211"/>
      <c r="S59" s="211"/>
      <c r="T59" s="211"/>
      <c r="U59" s="214"/>
      <c r="V59" s="214"/>
      <c r="W59" s="214"/>
      <c r="X59" s="214"/>
      <c r="Y59" s="214"/>
      <c r="Z59" s="140"/>
      <c r="AA59" s="140"/>
      <c r="AB59" s="140"/>
      <c r="AC59" s="197"/>
      <c r="AD59" s="197"/>
      <c r="AE59" s="137"/>
    </row>
    <row r="60" spans="1:31" s="141" customFormat="1" ht="13.5" thickBot="1" x14ac:dyDescent="0.25">
      <c r="A60" s="221" t="s">
        <v>356</v>
      </c>
      <c r="B60" s="277"/>
      <c r="C60" s="277"/>
      <c r="D60" s="277"/>
      <c r="E60" s="291">
        <f>E21+E28+E36+E43+E50+E14+E57</f>
        <v>0</v>
      </c>
      <c r="F60" s="291">
        <f>F21+F28+F36+F43+F50+F14+F57</f>
        <v>0</v>
      </c>
      <c r="G60" s="291">
        <f>G21+G28+G36+G43+G50+G14+G57</f>
        <v>0</v>
      </c>
      <c r="H60" s="292"/>
      <c r="I60" s="292"/>
      <c r="J60" s="291">
        <f>J21+J28+J36+J43+J50+J14+J57</f>
        <v>0</v>
      </c>
      <c r="K60" s="292"/>
      <c r="L60" s="292"/>
      <c r="M60" s="291">
        <f>M21+M28+M36+M43+M50+M14+M57</f>
        <v>0</v>
      </c>
      <c r="N60" s="292"/>
      <c r="O60" s="291">
        <f>O21+O28+O36+O43+O50+O14+O57</f>
        <v>0</v>
      </c>
      <c r="P60" s="293"/>
      <c r="Q60" s="291">
        <f>Q21+Q28+Q36+Q43+Q50+Q14+Q57</f>
        <v>0</v>
      </c>
      <c r="R60" s="291">
        <f>R21+R28+R36+R43+R50+R14+R57</f>
        <v>0</v>
      </c>
      <c r="S60" s="291">
        <f>S21+S28+S36+S43+S50+S14+S57</f>
        <v>0</v>
      </c>
      <c r="T60" s="291">
        <f>T21+T28+T36+T43+T50+T14+T57</f>
        <v>0</v>
      </c>
      <c r="U60" s="232"/>
      <c r="V60" s="291">
        <f>V21+V28+V36+V43+V50+V14+V57</f>
        <v>0</v>
      </c>
      <c r="W60" s="291">
        <f>W21+W28+W36+W43+W50+W14+W57</f>
        <v>0</v>
      </c>
      <c r="X60" s="291">
        <f>X21+X28+X36+X43+X50+X14+X57</f>
        <v>0</v>
      </c>
      <c r="Y60" s="232"/>
      <c r="Z60" s="184"/>
      <c r="AA60" s="184"/>
      <c r="AB60" s="184"/>
      <c r="AC60" s="137"/>
      <c r="AD60" s="137"/>
      <c r="AE60" s="137"/>
    </row>
    <row r="61" spans="1:31" s="141" customFormat="1" ht="12.75" thickTop="1" x14ac:dyDescent="0.2">
      <c r="B61" s="277"/>
      <c r="C61" s="277"/>
      <c r="D61" s="277"/>
      <c r="E61" s="213"/>
      <c r="F61" s="213"/>
      <c r="G61" s="213"/>
      <c r="H61" s="232"/>
      <c r="I61" s="278"/>
      <c r="J61" s="213"/>
      <c r="K61" s="232"/>
      <c r="L61" s="278"/>
      <c r="M61" s="213"/>
      <c r="N61" s="232"/>
      <c r="O61" s="213"/>
      <c r="P61" s="201"/>
      <c r="Q61" s="213"/>
      <c r="R61" s="213"/>
      <c r="S61" s="213"/>
      <c r="T61" s="213"/>
      <c r="U61" s="232"/>
      <c r="V61" s="232"/>
      <c r="W61" s="232"/>
      <c r="X61" s="232"/>
      <c r="Y61" s="232"/>
      <c r="Z61" s="184"/>
      <c r="AA61" s="184"/>
      <c r="AB61" s="184"/>
      <c r="AC61" s="137"/>
      <c r="AD61" s="137"/>
      <c r="AE61" s="137"/>
    </row>
    <row r="62" spans="1:31" s="141" customFormat="1" x14ac:dyDescent="0.2">
      <c r="B62" s="277"/>
      <c r="C62" s="277"/>
      <c r="D62" s="277"/>
      <c r="E62" s="213"/>
      <c r="F62" s="213"/>
      <c r="G62" s="213"/>
      <c r="H62" s="232"/>
      <c r="I62" s="278"/>
      <c r="J62" s="213"/>
      <c r="K62" s="232"/>
      <c r="L62" s="278"/>
      <c r="M62" s="213"/>
      <c r="N62" s="232"/>
      <c r="O62" s="213"/>
      <c r="P62" s="201"/>
      <c r="Q62" s="213"/>
      <c r="R62" s="213"/>
      <c r="S62" s="213"/>
      <c r="T62" s="213"/>
      <c r="U62" s="232"/>
      <c r="V62" s="232"/>
      <c r="W62" s="232"/>
      <c r="X62" s="232"/>
      <c r="Y62" s="232"/>
      <c r="Z62" s="184"/>
      <c r="AA62" s="184"/>
      <c r="AB62" s="184"/>
      <c r="AC62" s="137"/>
      <c r="AD62" s="137"/>
      <c r="AE62" s="137"/>
    </row>
    <row r="63" spans="1:31" s="141" customFormat="1" x14ac:dyDescent="0.2">
      <c r="B63" s="277"/>
      <c r="C63" s="277"/>
      <c r="D63" s="277"/>
      <c r="E63" s="213"/>
      <c r="F63" s="213"/>
      <c r="G63" s="213"/>
      <c r="H63" s="232"/>
      <c r="I63" s="278"/>
      <c r="J63" s="213"/>
      <c r="K63" s="232"/>
      <c r="L63" s="278"/>
      <c r="M63" s="213"/>
      <c r="N63" s="232"/>
      <c r="O63" s="213"/>
      <c r="P63" s="136"/>
      <c r="Q63" s="213"/>
      <c r="R63" s="213"/>
      <c r="S63" s="213"/>
      <c r="T63" s="213"/>
      <c r="U63" s="232"/>
      <c r="V63" s="232"/>
      <c r="W63" s="232"/>
      <c r="X63" s="232"/>
      <c r="Y63" s="232"/>
      <c r="Z63" s="184"/>
      <c r="AA63" s="184"/>
      <c r="AB63" s="184"/>
      <c r="AC63" s="137"/>
      <c r="AD63" s="137"/>
      <c r="AE63" s="137"/>
    </row>
    <row r="64" spans="1:31" s="141" customFormat="1" x14ac:dyDescent="0.2">
      <c r="B64" s="277"/>
      <c r="C64" s="277"/>
      <c r="D64" s="277"/>
      <c r="E64" s="213"/>
      <c r="F64" s="213"/>
      <c r="G64" s="213"/>
      <c r="H64" s="232"/>
      <c r="I64" s="278"/>
      <c r="J64" s="213"/>
      <c r="K64" s="232"/>
      <c r="L64" s="278"/>
      <c r="M64" s="213"/>
      <c r="N64" s="232"/>
      <c r="O64" s="213"/>
      <c r="P64" s="136"/>
      <c r="Q64" s="213"/>
      <c r="R64" s="213"/>
      <c r="S64" s="213"/>
      <c r="T64" s="213"/>
      <c r="U64" s="232"/>
      <c r="V64" s="232"/>
      <c r="W64" s="232"/>
      <c r="X64" s="232"/>
      <c r="Y64" s="232"/>
      <c r="Z64" s="184"/>
      <c r="AA64" s="184"/>
      <c r="AB64" s="184"/>
      <c r="AC64" s="137"/>
      <c r="AD64" s="137"/>
      <c r="AE64" s="137"/>
    </row>
    <row r="65" spans="2:31" s="141" customFormat="1" x14ac:dyDescent="0.2">
      <c r="B65" s="277"/>
      <c r="C65" s="277"/>
      <c r="D65" s="277"/>
      <c r="E65" s="213"/>
      <c r="F65" s="213"/>
      <c r="G65" s="213"/>
      <c r="H65" s="232"/>
      <c r="I65" s="278"/>
      <c r="J65" s="213"/>
      <c r="K65" s="232"/>
      <c r="L65" s="278"/>
      <c r="M65" s="213"/>
      <c r="N65" s="232"/>
      <c r="O65" s="213"/>
      <c r="P65" s="136"/>
      <c r="Q65" s="213"/>
      <c r="R65" s="213"/>
      <c r="S65" s="213"/>
      <c r="T65" s="213"/>
      <c r="U65" s="232"/>
      <c r="V65" s="232"/>
      <c r="W65" s="232"/>
      <c r="X65" s="232"/>
      <c r="Y65" s="232"/>
      <c r="Z65" s="184"/>
      <c r="AA65" s="184"/>
      <c r="AB65" s="184"/>
      <c r="AC65" s="137"/>
      <c r="AD65" s="137"/>
      <c r="AE65" s="137"/>
    </row>
    <row r="66" spans="2:31" s="141" customFormat="1" x14ac:dyDescent="0.2">
      <c r="B66" s="277"/>
      <c r="C66" s="277"/>
      <c r="D66" s="277"/>
      <c r="E66" s="213"/>
      <c r="F66" s="213"/>
      <c r="G66" s="213"/>
      <c r="H66" s="232"/>
      <c r="I66" s="278"/>
      <c r="J66" s="213"/>
      <c r="K66" s="232"/>
      <c r="L66" s="278"/>
      <c r="M66" s="213"/>
      <c r="N66" s="232"/>
      <c r="O66" s="213"/>
      <c r="P66" s="136"/>
      <c r="Q66" s="213"/>
      <c r="R66" s="213"/>
      <c r="S66" s="213"/>
      <c r="T66" s="213"/>
      <c r="U66" s="232"/>
      <c r="V66" s="232"/>
      <c r="W66" s="232"/>
      <c r="X66" s="232"/>
      <c r="Y66" s="232"/>
      <c r="Z66" s="184"/>
      <c r="AA66" s="184"/>
      <c r="AB66" s="184"/>
      <c r="AC66" s="137"/>
      <c r="AD66" s="137"/>
      <c r="AE66" s="137"/>
    </row>
    <row r="67" spans="2:31" s="141" customFormat="1" x14ac:dyDescent="0.2">
      <c r="B67" s="277"/>
      <c r="C67" s="277"/>
      <c r="D67" s="277"/>
      <c r="E67" s="213"/>
      <c r="F67" s="213"/>
      <c r="G67" s="213"/>
      <c r="H67" s="232"/>
      <c r="I67" s="278"/>
      <c r="J67" s="213"/>
      <c r="K67" s="232"/>
      <c r="L67" s="278"/>
      <c r="M67" s="213"/>
      <c r="N67" s="232"/>
      <c r="O67" s="213"/>
      <c r="P67" s="136"/>
      <c r="Q67" s="213"/>
      <c r="R67" s="213"/>
      <c r="S67" s="213"/>
      <c r="T67" s="213"/>
      <c r="U67" s="232"/>
      <c r="V67" s="232"/>
      <c r="W67" s="232"/>
      <c r="X67" s="232"/>
      <c r="Y67" s="232"/>
      <c r="Z67" s="184"/>
      <c r="AA67" s="184"/>
      <c r="AB67" s="184"/>
      <c r="AC67" s="137"/>
      <c r="AD67" s="137"/>
      <c r="AE67" s="137"/>
    </row>
    <row r="68" spans="2:31" s="141" customFormat="1" x14ac:dyDescent="0.2">
      <c r="B68" s="277"/>
      <c r="C68" s="277"/>
      <c r="D68" s="277"/>
      <c r="E68" s="213"/>
      <c r="F68" s="213"/>
      <c r="G68" s="213"/>
      <c r="H68" s="232"/>
      <c r="I68" s="278"/>
      <c r="J68" s="213"/>
      <c r="K68" s="232"/>
      <c r="L68" s="278"/>
      <c r="M68" s="213"/>
      <c r="N68" s="232"/>
      <c r="O68" s="213"/>
      <c r="P68" s="136"/>
      <c r="Q68" s="213"/>
      <c r="R68" s="213"/>
      <c r="S68" s="213"/>
      <c r="T68" s="213"/>
      <c r="U68" s="232"/>
      <c r="V68" s="232"/>
      <c r="W68" s="232"/>
      <c r="X68" s="232"/>
      <c r="Y68" s="232"/>
      <c r="Z68" s="184"/>
      <c r="AA68" s="184"/>
      <c r="AB68" s="184"/>
      <c r="AC68" s="137"/>
      <c r="AD68" s="137"/>
      <c r="AE68" s="137"/>
    </row>
    <row r="69" spans="2:31" s="141" customFormat="1" x14ac:dyDescent="0.2">
      <c r="B69" s="277"/>
      <c r="C69" s="277"/>
      <c r="D69" s="277"/>
      <c r="E69" s="213"/>
      <c r="F69" s="213"/>
      <c r="G69" s="213"/>
      <c r="H69" s="232"/>
      <c r="I69" s="278"/>
      <c r="J69" s="213"/>
      <c r="K69" s="232"/>
      <c r="L69" s="278"/>
      <c r="M69" s="213"/>
      <c r="N69" s="232"/>
      <c r="O69" s="213"/>
      <c r="P69" s="136"/>
      <c r="Q69" s="213"/>
      <c r="R69" s="213"/>
      <c r="S69" s="213"/>
      <c r="T69" s="213"/>
      <c r="U69" s="232"/>
      <c r="V69" s="232"/>
      <c r="W69" s="232"/>
      <c r="X69" s="232"/>
      <c r="Y69" s="232"/>
      <c r="Z69" s="184"/>
      <c r="AA69" s="184"/>
      <c r="AB69" s="184"/>
      <c r="AC69" s="137"/>
      <c r="AD69" s="137"/>
      <c r="AE69" s="137"/>
    </row>
    <row r="70" spans="2:31" s="141" customFormat="1" ht="12.75" x14ac:dyDescent="0.2">
      <c r="B70" s="277"/>
      <c r="C70" s="277"/>
      <c r="D70" s="277"/>
      <c r="E70" s="213"/>
      <c r="F70" s="213"/>
      <c r="G70" s="213"/>
      <c r="H70" s="232"/>
      <c r="I70" s="278"/>
      <c r="J70" s="213"/>
      <c r="K70" s="232"/>
      <c r="L70" s="278"/>
      <c r="M70" s="213"/>
      <c r="N70" s="232"/>
      <c r="O70" s="294"/>
      <c r="P70" s="295"/>
      <c r="Q70" s="294"/>
      <c r="R70" s="294"/>
      <c r="S70" s="294"/>
      <c r="T70" s="294"/>
      <c r="U70" s="232"/>
      <c r="V70" s="232"/>
      <c r="W70" s="232"/>
      <c r="X70" s="232"/>
      <c r="Y70" s="232"/>
      <c r="Z70" s="184"/>
      <c r="AA70" s="184"/>
      <c r="AB70" s="184"/>
      <c r="AC70" s="137"/>
      <c r="AD70" s="137"/>
      <c r="AE70" s="137"/>
    </row>
    <row r="71" spans="2:31" s="141" customFormat="1" ht="12.75" x14ac:dyDescent="0.2">
      <c r="B71" s="277"/>
      <c r="C71" s="277"/>
      <c r="D71" s="277"/>
      <c r="E71" s="213"/>
      <c r="F71" s="213"/>
      <c r="G71" s="213"/>
      <c r="H71" s="232"/>
      <c r="I71" s="278"/>
      <c r="J71" s="213"/>
      <c r="K71" s="232"/>
      <c r="L71" s="278"/>
      <c r="M71" s="213"/>
      <c r="N71" s="232"/>
      <c r="O71" s="294"/>
      <c r="P71" s="295"/>
      <c r="Q71" s="294"/>
      <c r="R71" s="294"/>
      <c r="S71" s="294"/>
      <c r="T71" s="294"/>
      <c r="U71" s="232"/>
      <c r="V71" s="232"/>
      <c r="W71" s="232"/>
      <c r="X71" s="232"/>
      <c r="Y71" s="232"/>
      <c r="Z71" s="184"/>
      <c r="AA71" s="184"/>
      <c r="AB71" s="184"/>
      <c r="AC71" s="137"/>
      <c r="AD71" s="137"/>
      <c r="AE71" s="137"/>
    </row>
    <row r="72" spans="2:31" s="141" customFormat="1" ht="12.75" x14ac:dyDescent="0.2">
      <c r="B72" s="277"/>
      <c r="C72" s="277"/>
      <c r="D72" s="277"/>
      <c r="E72" s="213"/>
      <c r="F72" s="213"/>
      <c r="G72" s="213"/>
      <c r="H72" s="232"/>
      <c r="I72" s="278"/>
      <c r="J72" s="213"/>
      <c r="K72" s="232"/>
      <c r="L72" s="278"/>
      <c r="M72" s="213"/>
      <c r="N72" s="232"/>
      <c r="O72" s="294"/>
      <c r="P72" s="295"/>
      <c r="Q72" s="294"/>
      <c r="R72" s="294"/>
      <c r="S72" s="294"/>
      <c r="T72" s="294"/>
      <c r="U72" s="232"/>
      <c r="V72" s="232"/>
      <c r="W72" s="232"/>
      <c r="X72" s="232"/>
      <c r="Y72" s="232"/>
      <c r="Z72" s="184"/>
      <c r="AA72" s="184"/>
      <c r="AB72" s="184"/>
      <c r="AC72" s="137"/>
      <c r="AD72" s="137"/>
      <c r="AE72" s="137"/>
    </row>
    <row r="73" spans="2:31" x14ac:dyDescent="0.2">
      <c r="C73" s="263"/>
      <c r="D73" s="263"/>
      <c r="E73" s="264"/>
      <c r="F73" s="264"/>
      <c r="G73" s="264"/>
      <c r="H73" s="265"/>
      <c r="I73" s="266"/>
      <c r="J73" s="264"/>
      <c r="K73" s="265"/>
      <c r="L73" s="266"/>
      <c r="M73" s="264"/>
      <c r="N73" s="265"/>
      <c r="O73" s="264"/>
      <c r="Q73" s="264"/>
      <c r="R73" s="264"/>
      <c r="S73" s="264"/>
      <c r="T73" s="264"/>
      <c r="U73" s="265"/>
      <c r="V73" s="265"/>
      <c r="W73" s="265"/>
      <c r="X73" s="265"/>
      <c r="Y73" s="265"/>
    </row>
    <row r="74" spans="2:31" x14ac:dyDescent="0.2">
      <c r="C74" s="263"/>
      <c r="D74" s="263"/>
      <c r="E74" s="264"/>
      <c r="F74" s="264"/>
      <c r="G74" s="264"/>
      <c r="H74" s="265"/>
      <c r="I74" s="266"/>
      <c r="J74" s="264"/>
      <c r="K74" s="265"/>
      <c r="L74" s="266"/>
      <c r="M74" s="264"/>
      <c r="N74" s="265"/>
      <c r="O74" s="264"/>
      <c r="Q74" s="264"/>
      <c r="R74" s="264"/>
      <c r="S74" s="264"/>
      <c r="T74" s="264"/>
      <c r="U74" s="265"/>
      <c r="V74" s="265"/>
      <c r="W74" s="265"/>
      <c r="X74" s="265"/>
      <c r="Y74" s="265"/>
    </row>
    <row r="75" spans="2:31" x14ac:dyDescent="0.2">
      <c r="C75" s="263"/>
      <c r="D75" s="263"/>
      <c r="E75" s="264"/>
      <c r="F75" s="264"/>
      <c r="G75" s="264"/>
      <c r="H75" s="265"/>
      <c r="I75" s="266"/>
      <c r="J75" s="264"/>
      <c r="K75" s="265"/>
      <c r="L75" s="266"/>
      <c r="M75" s="264"/>
      <c r="N75" s="265"/>
      <c r="O75" s="264"/>
      <c r="Q75" s="264"/>
      <c r="R75" s="264"/>
      <c r="S75" s="264"/>
      <c r="T75" s="264"/>
      <c r="U75" s="265"/>
      <c r="V75" s="265"/>
      <c r="W75" s="265"/>
      <c r="X75" s="265"/>
      <c r="Y75" s="265"/>
    </row>
    <row r="76" spans="2:31" x14ac:dyDescent="0.2">
      <c r="C76" s="263"/>
      <c r="D76" s="263"/>
      <c r="E76" s="264"/>
      <c r="F76" s="264"/>
      <c r="G76" s="264"/>
      <c r="H76" s="265"/>
      <c r="I76" s="266"/>
      <c r="J76" s="264"/>
      <c r="K76" s="265"/>
      <c r="L76" s="266"/>
      <c r="M76" s="264"/>
      <c r="N76" s="265"/>
      <c r="O76" s="264"/>
      <c r="Q76" s="264"/>
      <c r="R76" s="264"/>
      <c r="S76" s="264"/>
      <c r="T76" s="264"/>
      <c r="U76" s="265"/>
      <c r="V76" s="265"/>
      <c r="W76" s="265"/>
      <c r="X76" s="265"/>
      <c r="Y76" s="265"/>
    </row>
    <row r="77" spans="2:31" x14ac:dyDescent="0.2">
      <c r="C77" s="263"/>
      <c r="D77" s="263"/>
      <c r="E77" s="264"/>
      <c r="F77" s="264"/>
      <c r="G77" s="264"/>
      <c r="H77" s="265"/>
      <c r="I77" s="266"/>
      <c r="J77" s="264"/>
      <c r="K77" s="265"/>
      <c r="L77" s="266"/>
      <c r="M77" s="264"/>
      <c r="N77" s="265"/>
      <c r="O77" s="264"/>
      <c r="Q77" s="264"/>
      <c r="R77" s="264"/>
      <c r="S77" s="264"/>
      <c r="T77" s="264"/>
      <c r="U77" s="265"/>
      <c r="V77" s="265"/>
      <c r="W77" s="265"/>
      <c r="X77" s="265"/>
      <c r="Y77" s="265"/>
    </row>
    <row r="78" spans="2:31" x14ac:dyDescent="0.2">
      <c r="C78" s="263"/>
      <c r="D78" s="263"/>
      <c r="E78" s="264"/>
      <c r="F78" s="264"/>
      <c r="G78" s="264"/>
      <c r="H78" s="265"/>
      <c r="I78" s="266"/>
      <c r="J78" s="264"/>
      <c r="K78" s="265"/>
      <c r="L78" s="266"/>
      <c r="M78" s="264"/>
      <c r="N78" s="265"/>
      <c r="O78" s="264"/>
      <c r="Q78" s="264"/>
      <c r="R78" s="264"/>
      <c r="S78" s="264"/>
      <c r="T78" s="264"/>
      <c r="U78" s="265"/>
      <c r="V78" s="265"/>
      <c r="W78" s="265"/>
      <c r="X78" s="265"/>
      <c r="Y78" s="265"/>
    </row>
    <row r="79" spans="2:31" x14ac:dyDescent="0.2">
      <c r="C79" s="263"/>
      <c r="D79" s="263"/>
      <c r="E79" s="264"/>
      <c r="F79" s="264"/>
      <c r="G79" s="264"/>
      <c r="H79" s="265"/>
      <c r="I79" s="266"/>
      <c r="J79" s="264"/>
      <c r="K79" s="265"/>
      <c r="L79" s="266"/>
      <c r="M79" s="264"/>
      <c r="N79" s="265"/>
      <c r="O79" s="264"/>
      <c r="Q79" s="264"/>
      <c r="R79" s="264"/>
      <c r="S79" s="264"/>
      <c r="T79" s="264"/>
      <c r="U79" s="265"/>
      <c r="V79" s="265"/>
      <c r="W79" s="265"/>
      <c r="X79" s="265"/>
      <c r="Y79" s="265"/>
    </row>
    <row r="80" spans="2:31" x14ac:dyDescent="0.2">
      <c r="C80" s="263"/>
      <c r="D80" s="263"/>
      <c r="E80" s="264"/>
      <c r="F80" s="264"/>
      <c r="G80" s="264"/>
      <c r="H80" s="265"/>
      <c r="I80" s="266"/>
      <c r="J80" s="264"/>
      <c r="K80" s="265"/>
      <c r="L80" s="266"/>
      <c r="M80" s="264"/>
      <c r="N80" s="265"/>
      <c r="O80" s="264"/>
      <c r="Q80" s="264"/>
      <c r="R80" s="264"/>
      <c r="S80" s="264"/>
      <c r="T80" s="264"/>
      <c r="U80" s="265"/>
      <c r="V80" s="265"/>
      <c r="W80" s="265"/>
      <c r="X80" s="265"/>
      <c r="Y80" s="265"/>
    </row>
    <row r="81" spans="1:235" x14ac:dyDescent="0.2">
      <c r="C81" s="263"/>
      <c r="D81" s="263"/>
      <c r="E81" s="264"/>
      <c r="F81" s="264"/>
      <c r="G81" s="264"/>
      <c r="H81" s="265"/>
      <c r="I81" s="266"/>
      <c r="J81" s="264"/>
      <c r="K81" s="265"/>
      <c r="L81" s="266"/>
      <c r="M81" s="264"/>
      <c r="N81" s="265"/>
      <c r="O81" s="264"/>
      <c r="Q81" s="264"/>
      <c r="R81" s="264"/>
      <c r="S81" s="264"/>
      <c r="T81" s="264"/>
      <c r="U81" s="265"/>
      <c r="V81" s="265"/>
      <c r="W81" s="265"/>
      <c r="X81" s="265"/>
      <c r="Y81" s="265"/>
    </row>
    <row r="82" spans="1:235" x14ac:dyDescent="0.2">
      <c r="C82" s="263"/>
      <c r="D82" s="263"/>
      <c r="E82" s="264"/>
      <c r="F82" s="264"/>
      <c r="G82" s="264"/>
      <c r="H82" s="265"/>
      <c r="I82" s="266"/>
      <c r="J82" s="264"/>
      <c r="K82" s="265"/>
      <c r="L82" s="266"/>
      <c r="M82" s="264"/>
      <c r="N82" s="265"/>
      <c r="O82" s="264"/>
    </row>
    <row r="83" spans="1:235" x14ac:dyDescent="0.2">
      <c r="C83" s="263"/>
      <c r="D83" s="263"/>
      <c r="E83" s="264"/>
      <c r="F83" s="264"/>
      <c r="G83" s="264"/>
      <c r="H83" s="265"/>
      <c r="I83" s="266"/>
      <c r="J83" s="264"/>
      <c r="K83" s="265"/>
      <c r="L83" s="266"/>
      <c r="M83" s="264"/>
      <c r="N83" s="265"/>
      <c r="O83" s="264"/>
    </row>
    <row r="84" spans="1:235" x14ac:dyDescent="0.2">
      <c r="C84" s="263"/>
      <c r="D84" s="263"/>
      <c r="E84" s="264"/>
      <c r="F84" s="264"/>
      <c r="G84" s="264"/>
      <c r="H84" s="265"/>
      <c r="I84" s="266"/>
      <c r="J84" s="264"/>
      <c r="K84" s="265"/>
      <c r="L84" s="266"/>
      <c r="M84" s="264"/>
      <c r="N84" s="265"/>
      <c r="O84" s="264"/>
    </row>
    <row r="85" spans="1:235" x14ac:dyDescent="0.2">
      <c r="C85" s="263"/>
      <c r="D85" s="263"/>
      <c r="E85" s="264"/>
      <c r="F85" s="264"/>
      <c r="G85" s="264"/>
      <c r="H85" s="265"/>
      <c r="I85" s="266"/>
      <c r="J85" s="264"/>
      <c r="K85" s="265"/>
      <c r="L85" s="266"/>
      <c r="M85" s="264"/>
      <c r="N85" s="265"/>
      <c r="O85" s="264"/>
    </row>
    <row r="86" spans="1:235" s="267" customFormat="1" x14ac:dyDescent="0.2">
      <c r="A86" s="262"/>
      <c r="B86" s="263"/>
      <c r="C86" s="263"/>
      <c r="D86" s="263"/>
      <c r="E86" s="264"/>
      <c r="F86" s="264"/>
      <c r="G86" s="264"/>
      <c r="H86" s="265"/>
      <c r="I86" s="266"/>
      <c r="J86" s="264"/>
      <c r="K86" s="265"/>
      <c r="L86" s="266"/>
      <c r="M86" s="264"/>
      <c r="N86" s="265"/>
      <c r="O86" s="264"/>
      <c r="Q86" s="262"/>
      <c r="R86" s="262"/>
      <c r="S86" s="262"/>
      <c r="T86" s="262"/>
      <c r="U86" s="271"/>
      <c r="V86" s="271"/>
      <c r="W86" s="271"/>
      <c r="X86" s="271"/>
      <c r="Y86" s="271"/>
      <c r="Z86" s="269"/>
      <c r="AA86" s="269"/>
      <c r="AB86" s="269"/>
      <c r="AC86" s="271"/>
      <c r="AD86" s="271"/>
      <c r="AE86" s="271"/>
      <c r="AF86" s="262"/>
      <c r="AG86" s="262"/>
      <c r="AH86" s="262"/>
      <c r="AI86" s="262"/>
      <c r="AJ86" s="262"/>
      <c r="AK86" s="262"/>
      <c r="AL86" s="262"/>
      <c r="AM86" s="262"/>
      <c r="AN86" s="262"/>
      <c r="AO86" s="262"/>
      <c r="AP86" s="262"/>
      <c r="AQ86" s="262"/>
      <c r="AR86" s="262"/>
      <c r="AS86" s="262"/>
      <c r="AT86" s="262"/>
      <c r="AU86" s="262"/>
      <c r="AV86" s="262"/>
      <c r="AW86" s="262"/>
      <c r="AX86" s="262"/>
      <c r="AY86" s="262"/>
      <c r="AZ86" s="262"/>
      <c r="BA86" s="262"/>
      <c r="BB86" s="262"/>
      <c r="BC86" s="262"/>
      <c r="BD86" s="262"/>
      <c r="BE86" s="262"/>
      <c r="BF86" s="262"/>
      <c r="BG86" s="262"/>
      <c r="BH86" s="262"/>
      <c r="BI86" s="262"/>
      <c r="BJ86" s="262"/>
      <c r="BK86" s="262"/>
      <c r="BL86" s="262"/>
      <c r="BM86" s="262"/>
      <c r="BN86" s="262"/>
      <c r="BO86" s="262"/>
      <c r="BP86" s="262"/>
      <c r="BQ86" s="262"/>
      <c r="BR86" s="262"/>
      <c r="BS86" s="262"/>
      <c r="BT86" s="262"/>
      <c r="BU86" s="262"/>
      <c r="BV86" s="262"/>
      <c r="BW86" s="262"/>
      <c r="BX86" s="262"/>
      <c r="BY86" s="262"/>
      <c r="BZ86" s="262"/>
      <c r="CA86" s="262"/>
      <c r="CB86" s="262"/>
      <c r="CC86" s="262"/>
      <c r="CD86" s="262"/>
      <c r="CE86" s="262"/>
      <c r="CF86" s="262"/>
      <c r="CG86" s="262"/>
      <c r="CH86" s="262"/>
      <c r="CI86" s="262"/>
      <c r="CJ86" s="262"/>
      <c r="CK86" s="262"/>
      <c r="CL86" s="262"/>
      <c r="CM86" s="262"/>
      <c r="CN86" s="262"/>
      <c r="CO86" s="262"/>
      <c r="CP86" s="262"/>
      <c r="CQ86" s="262"/>
      <c r="CR86" s="262"/>
      <c r="CS86" s="262"/>
      <c r="CT86" s="262"/>
      <c r="CU86" s="262"/>
      <c r="CV86" s="262"/>
      <c r="CW86" s="262"/>
      <c r="CX86" s="262"/>
      <c r="CY86" s="262"/>
      <c r="CZ86" s="262"/>
      <c r="DA86" s="262"/>
      <c r="DB86" s="262"/>
      <c r="DC86" s="262"/>
      <c r="DD86" s="262"/>
      <c r="DE86" s="262"/>
      <c r="DF86" s="262"/>
      <c r="DG86" s="262"/>
      <c r="DH86" s="262"/>
      <c r="DI86" s="262"/>
      <c r="DJ86" s="262"/>
      <c r="DK86" s="262"/>
      <c r="DL86" s="262"/>
      <c r="DM86" s="262"/>
      <c r="DN86" s="262"/>
      <c r="DO86" s="262"/>
      <c r="DP86" s="262"/>
      <c r="DQ86" s="262"/>
      <c r="DR86" s="262"/>
      <c r="DS86" s="262"/>
      <c r="DT86" s="262"/>
      <c r="DU86" s="262"/>
      <c r="DV86" s="262"/>
      <c r="DW86" s="262"/>
      <c r="DX86" s="262"/>
      <c r="DY86" s="262"/>
      <c r="DZ86" s="262"/>
      <c r="EA86" s="262"/>
      <c r="EB86" s="262"/>
      <c r="EC86" s="262"/>
      <c r="ED86" s="262"/>
      <c r="EE86" s="262"/>
      <c r="EF86" s="262"/>
      <c r="EG86" s="262"/>
      <c r="EH86" s="262"/>
      <c r="EI86" s="262"/>
      <c r="EJ86" s="262"/>
      <c r="EK86" s="262"/>
      <c r="EL86" s="262"/>
      <c r="EM86" s="262"/>
      <c r="EN86" s="262"/>
      <c r="EO86" s="262"/>
      <c r="EP86" s="262"/>
      <c r="EQ86" s="262"/>
      <c r="ER86" s="262"/>
      <c r="ES86" s="262"/>
      <c r="ET86" s="262"/>
      <c r="EU86" s="262"/>
      <c r="EV86" s="262"/>
      <c r="EW86" s="262"/>
      <c r="EX86" s="262"/>
      <c r="EY86" s="262"/>
      <c r="EZ86" s="262"/>
      <c r="FA86" s="262"/>
      <c r="FB86" s="262"/>
      <c r="FC86" s="262"/>
      <c r="FD86" s="262"/>
      <c r="FE86" s="262"/>
      <c r="FF86" s="262"/>
      <c r="FG86" s="262"/>
      <c r="FH86" s="262"/>
      <c r="FI86" s="262"/>
      <c r="FJ86" s="262"/>
      <c r="FK86" s="262"/>
      <c r="FL86" s="262"/>
      <c r="FM86" s="262"/>
      <c r="FN86" s="262"/>
      <c r="FO86" s="262"/>
      <c r="FP86" s="262"/>
      <c r="FQ86" s="262"/>
      <c r="FR86" s="262"/>
      <c r="FS86" s="262"/>
      <c r="FT86" s="262"/>
      <c r="FU86" s="262"/>
      <c r="FV86" s="262"/>
      <c r="FW86" s="262"/>
      <c r="FX86" s="262"/>
      <c r="FY86" s="262"/>
      <c r="FZ86" s="262"/>
      <c r="GA86" s="262"/>
      <c r="GB86" s="262"/>
      <c r="GC86" s="262"/>
      <c r="GD86" s="262"/>
      <c r="GE86" s="262"/>
      <c r="GF86" s="262"/>
      <c r="GG86" s="262"/>
      <c r="GH86" s="262"/>
      <c r="GI86" s="262"/>
      <c r="GJ86" s="262"/>
      <c r="GK86" s="262"/>
      <c r="GL86" s="262"/>
      <c r="GM86" s="262"/>
      <c r="GN86" s="262"/>
      <c r="GO86" s="262"/>
      <c r="GP86" s="262"/>
      <c r="GQ86" s="262"/>
      <c r="GR86" s="262"/>
      <c r="GS86" s="262"/>
      <c r="GT86" s="262"/>
      <c r="GU86" s="262"/>
      <c r="GV86" s="262"/>
      <c r="GW86" s="262"/>
      <c r="GX86" s="262"/>
      <c r="GY86" s="262"/>
      <c r="GZ86" s="262"/>
      <c r="HA86" s="262"/>
      <c r="HB86" s="262"/>
      <c r="HC86" s="262"/>
      <c r="HD86" s="262"/>
      <c r="HE86" s="262"/>
      <c r="HF86" s="262"/>
      <c r="HG86" s="262"/>
      <c r="HH86" s="262"/>
      <c r="HI86" s="262"/>
      <c r="HJ86" s="262"/>
      <c r="HK86" s="262"/>
      <c r="HL86" s="262"/>
      <c r="HM86" s="262"/>
      <c r="HN86" s="262"/>
      <c r="HO86" s="262"/>
      <c r="HP86" s="262"/>
      <c r="HQ86" s="262"/>
      <c r="HR86" s="262"/>
      <c r="HS86" s="262"/>
      <c r="HT86" s="262"/>
      <c r="HU86" s="262"/>
      <c r="HV86" s="262"/>
      <c r="HW86" s="262"/>
      <c r="HX86" s="262"/>
      <c r="HY86" s="262"/>
      <c r="HZ86" s="262"/>
      <c r="IA86" s="262"/>
    </row>
    <row r="87" spans="1:235" s="267" customFormat="1" x14ac:dyDescent="0.2">
      <c r="A87" s="262"/>
      <c r="B87" s="263"/>
      <c r="C87" s="263"/>
      <c r="D87" s="263"/>
      <c r="E87" s="264"/>
      <c r="F87" s="264"/>
      <c r="G87" s="264"/>
      <c r="H87" s="265"/>
      <c r="I87" s="266"/>
      <c r="J87" s="264"/>
      <c r="K87" s="265"/>
      <c r="L87" s="266"/>
      <c r="M87" s="264"/>
      <c r="N87" s="265"/>
      <c r="O87" s="264"/>
      <c r="Q87" s="262"/>
      <c r="R87" s="262"/>
      <c r="S87" s="262"/>
      <c r="T87" s="262"/>
      <c r="U87" s="271"/>
      <c r="V87" s="271"/>
      <c r="W87" s="271"/>
      <c r="X87" s="271"/>
      <c r="Y87" s="271"/>
      <c r="Z87" s="269"/>
      <c r="AA87" s="269"/>
      <c r="AB87" s="269"/>
      <c r="AC87" s="271"/>
      <c r="AD87" s="271"/>
      <c r="AE87" s="271"/>
      <c r="AF87" s="262"/>
      <c r="AG87" s="262"/>
      <c r="AH87" s="262"/>
      <c r="AI87" s="262"/>
      <c r="AJ87" s="262"/>
      <c r="AK87" s="262"/>
      <c r="AL87" s="262"/>
      <c r="AM87" s="262"/>
      <c r="AN87" s="262"/>
      <c r="AO87" s="262"/>
      <c r="AP87" s="262"/>
      <c r="AQ87" s="262"/>
      <c r="AR87" s="262"/>
      <c r="AS87" s="262"/>
      <c r="AT87" s="262"/>
      <c r="AU87" s="262"/>
      <c r="AV87" s="262"/>
      <c r="AW87" s="262"/>
      <c r="AX87" s="262"/>
      <c r="AY87" s="262"/>
      <c r="AZ87" s="262"/>
      <c r="BA87" s="262"/>
      <c r="BB87" s="262"/>
      <c r="BC87" s="262"/>
      <c r="BD87" s="262"/>
      <c r="BE87" s="262"/>
      <c r="BF87" s="262"/>
      <c r="BG87" s="262"/>
      <c r="BH87" s="262"/>
      <c r="BI87" s="262"/>
      <c r="BJ87" s="262"/>
      <c r="BK87" s="262"/>
      <c r="BL87" s="262"/>
      <c r="BM87" s="262"/>
      <c r="BN87" s="262"/>
      <c r="BO87" s="262"/>
      <c r="BP87" s="262"/>
      <c r="BQ87" s="262"/>
      <c r="BR87" s="262"/>
      <c r="BS87" s="262"/>
      <c r="BT87" s="262"/>
      <c r="BU87" s="262"/>
      <c r="BV87" s="262"/>
      <c r="BW87" s="262"/>
      <c r="BX87" s="262"/>
      <c r="BY87" s="262"/>
      <c r="BZ87" s="262"/>
      <c r="CA87" s="262"/>
      <c r="CB87" s="262"/>
      <c r="CC87" s="262"/>
      <c r="CD87" s="262"/>
      <c r="CE87" s="262"/>
      <c r="CF87" s="262"/>
      <c r="CG87" s="262"/>
      <c r="CH87" s="262"/>
      <c r="CI87" s="262"/>
      <c r="CJ87" s="262"/>
      <c r="CK87" s="262"/>
      <c r="CL87" s="262"/>
      <c r="CM87" s="262"/>
      <c r="CN87" s="262"/>
      <c r="CO87" s="262"/>
      <c r="CP87" s="262"/>
      <c r="CQ87" s="262"/>
      <c r="CR87" s="262"/>
      <c r="CS87" s="262"/>
      <c r="CT87" s="262"/>
      <c r="CU87" s="262"/>
      <c r="CV87" s="262"/>
      <c r="CW87" s="262"/>
      <c r="CX87" s="262"/>
      <c r="CY87" s="262"/>
      <c r="CZ87" s="262"/>
      <c r="DA87" s="262"/>
      <c r="DB87" s="262"/>
      <c r="DC87" s="262"/>
      <c r="DD87" s="262"/>
      <c r="DE87" s="262"/>
      <c r="DF87" s="262"/>
      <c r="DG87" s="262"/>
      <c r="DH87" s="262"/>
      <c r="DI87" s="262"/>
      <c r="DJ87" s="262"/>
      <c r="DK87" s="262"/>
      <c r="DL87" s="262"/>
      <c r="DM87" s="262"/>
      <c r="DN87" s="262"/>
      <c r="DO87" s="262"/>
      <c r="DP87" s="262"/>
      <c r="DQ87" s="262"/>
      <c r="DR87" s="262"/>
      <c r="DS87" s="262"/>
      <c r="DT87" s="262"/>
      <c r="DU87" s="262"/>
      <c r="DV87" s="262"/>
      <c r="DW87" s="262"/>
      <c r="DX87" s="262"/>
      <c r="DY87" s="262"/>
      <c r="DZ87" s="262"/>
      <c r="EA87" s="262"/>
      <c r="EB87" s="262"/>
      <c r="EC87" s="262"/>
      <c r="ED87" s="262"/>
      <c r="EE87" s="262"/>
      <c r="EF87" s="262"/>
      <c r="EG87" s="262"/>
      <c r="EH87" s="262"/>
      <c r="EI87" s="262"/>
      <c r="EJ87" s="262"/>
      <c r="EK87" s="262"/>
      <c r="EL87" s="262"/>
      <c r="EM87" s="262"/>
      <c r="EN87" s="262"/>
      <c r="EO87" s="262"/>
      <c r="EP87" s="262"/>
      <c r="EQ87" s="262"/>
      <c r="ER87" s="262"/>
      <c r="ES87" s="262"/>
      <c r="ET87" s="262"/>
      <c r="EU87" s="262"/>
      <c r="EV87" s="262"/>
      <c r="EW87" s="262"/>
      <c r="EX87" s="262"/>
      <c r="EY87" s="262"/>
      <c r="EZ87" s="262"/>
      <c r="FA87" s="262"/>
      <c r="FB87" s="262"/>
      <c r="FC87" s="262"/>
      <c r="FD87" s="262"/>
      <c r="FE87" s="262"/>
      <c r="FF87" s="262"/>
      <c r="FG87" s="262"/>
      <c r="FH87" s="262"/>
      <c r="FI87" s="262"/>
      <c r="FJ87" s="262"/>
      <c r="FK87" s="262"/>
      <c r="FL87" s="262"/>
      <c r="FM87" s="262"/>
      <c r="FN87" s="262"/>
      <c r="FO87" s="262"/>
      <c r="FP87" s="262"/>
      <c r="FQ87" s="262"/>
      <c r="FR87" s="262"/>
      <c r="FS87" s="262"/>
      <c r="FT87" s="262"/>
      <c r="FU87" s="262"/>
      <c r="FV87" s="262"/>
      <c r="FW87" s="262"/>
      <c r="FX87" s="262"/>
      <c r="FY87" s="262"/>
      <c r="FZ87" s="262"/>
      <c r="GA87" s="262"/>
      <c r="GB87" s="262"/>
      <c r="GC87" s="262"/>
      <c r="GD87" s="262"/>
      <c r="GE87" s="262"/>
      <c r="GF87" s="262"/>
      <c r="GG87" s="262"/>
      <c r="GH87" s="262"/>
      <c r="GI87" s="262"/>
      <c r="GJ87" s="262"/>
      <c r="GK87" s="262"/>
      <c r="GL87" s="262"/>
      <c r="GM87" s="262"/>
      <c r="GN87" s="262"/>
      <c r="GO87" s="262"/>
      <c r="GP87" s="262"/>
      <c r="GQ87" s="262"/>
      <c r="GR87" s="262"/>
      <c r="GS87" s="262"/>
      <c r="GT87" s="262"/>
      <c r="GU87" s="262"/>
      <c r="GV87" s="262"/>
      <c r="GW87" s="262"/>
      <c r="GX87" s="262"/>
      <c r="GY87" s="262"/>
      <c r="GZ87" s="262"/>
      <c r="HA87" s="262"/>
      <c r="HB87" s="262"/>
      <c r="HC87" s="262"/>
      <c r="HD87" s="262"/>
      <c r="HE87" s="262"/>
      <c r="HF87" s="262"/>
      <c r="HG87" s="262"/>
      <c r="HH87" s="262"/>
      <c r="HI87" s="262"/>
      <c r="HJ87" s="262"/>
      <c r="HK87" s="262"/>
      <c r="HL87" s="262"/>
      <c r="HM87" s="262"/>
      <c r="HN87" s="262"/>
      <c r="HO87" s="262"/>
      <c r="HP87" s="262"/>
      <c r="HQ87" s="262"/>
      <c r="HR87" s="262"/>
      <c r="HS87" s="262"/>
      <c r="HT87" s="262"/>
      <c r="HU87" s="262"/>
      <c r="HV87" s="262"/>
      <c r="HW87" s="262"/>
      <c r="HX87" s="262"/>
      <c r="HY87" s="262"/>
      <c r="HZ87" s="262"/>
      <c r="IA87" s="262"/>
    </row>
    <row r="88" spans="1:235" s="267" customFormat="1" x14ac:dyDescent="0.2">
      <c r="A88" s="262"/>
      <c r="B88" s="263"/>
      <c r="C88" s="263"/>
      <c r="D88" s="263"/>
      <c r="E88" s="264"/>
      <c r="F88" s="264"/>
      <c r="G88" s="264"/>
      <c r="H88" s="265"/>
      <c r="I88" s="266"/>
      <c r="J88" s="264"/>
      <c r="K88" s="265"/>
      <c r="L88" s="266"/>
      <c r="M88" s="264"/>
      <c r="N88" s="265"/>
      <c r="O88" s="264"/>
      <c r="Q88" s="262"/>
      <c r="R88" s="262"/>
      <c r="S88" s="262"/>
      <c r="T88" s="262"/>
      <c r="U88" s="271"/>
      <c r="V88" s="271"/>
      <c r="W88" s="271"/>
      <c r="X88" s="271"/>
      <c r="Y88" s="271"/>
      <c r="Z88" s="269"/>
      <c r="AA88" s="269"/>
      <c r="AB88" s="269"/>
      <c r="AC88" s="271"/>
      <c r="AD88" s="271"/>
      <c r="AE88" s="271"/>
      <c r="AF88" s="262"/>
      <c r="AG88" s="262"/>
      <c r="AH88" s="262"/>
      <c r="AI88" s="262"/>
      <c r="AJ88" s="262"/>
      <c r="AK88" s="262"/>
      <c r="AL88" s="262"/>
      <c r="AM88" s="262"/>
      <c r="AN88" s="262"/>
      <c r="AO88" s="262"/>
      <c r="AP88" s="262"/>
      <c r="AQ88" s="262"/>
      <c r="AR88" s="262"/>
      <c r="AS88" s="262"/>
      <c r="AT88" s="262"/>
      <c r="AU88" s="262"/>
      <c r="AV88" s="262"/>
      <c r="AW88" s="262"/>
      <c r="AX88" s="262"/>
      <c r="AY88" s="262"/>
      <c r="AZ88" s="262"/>
      <c r="BA88" s="262"/>
      <c r="BB88" s="262"/>
      <c r="BC88" s="262"/>
      <c r="BD88" s="262"/>
      <c r="BE88" s="262"/>
      <c r="BF88" s="262"/>
      <c r="BG88" s="262"/>
      <c r="BH88" s="262"/>
      <c r="BI88" s="262"/>
      <c r="BJ88" s="262"/>
      <c r="BK88" s="262"/>
      <c r="BL88" s="262"/>
      <c r="BM88" s="262"/>
      <c r="BN88" s="262"/>
      <c r="BO88" s="262"/>
      <c r="BP88" s="262"/>
      <c r="BQ88" s="262"/>
      <c r="BR88" s="262"/>
      <c r="BS88" s="262"/>
      <c r="BT88" s="262"/>
      <c r="BU88" s="262"/>
      <c r="BV88" s="262"/>
      <c r="BW88" s="262"/>
      <c r="BX88" s="262"/>
      <c r="BY88" s="262"/>
      <c r="BZ88" s="262"/>
      <c r="CA88" s="262"/>
      <c r="CB88" s="262"/>
      <c r="CC88" s="262"/>
      <c r="CD88" s="262"/>
      <c r="CE88" s="262"/>
      <c r="CF88" s="262"/>
      <c r="CG88" s="262"/>
      <c r="CH88" s="262"/>
      <c r="CI88" s="262"/>
      <c r="CJ88" s="262"/>
      <c r="CK88" s="262"/>
      <c r="CL88" s="262"/>
      <c r="CM88" s="262"/>
      <c r="CN88" s="262"/>
      <c r="CO88" s="262"/>
      <c r="CP88" s="262"/>
      <c r="CQ88" s="262"/>
      <c r="CR88" s="262"/>
      <c r="CS88" s="262"/>
      <c r="CT88" s="262"/>
      <c r="CU88" s="262"/>
      <c r="CV88" s="262"/>
      <c r="CW88" s="262"/>
      <c r="CX88" s="262"/>
      <c r="CY88" s="262"/>
      <c r="CZ88" s="262"/>
      <c r="DA88" s="262"/>
      <c r="DB88" s="262"/>
      <c r="DC88" s="262"/>
      <c r="DD88" s="262"/>
      <c r="DE88" s="262"/>
      <c r="DF88" s="262"/>
      <c r="DG88" s="262"/>
      <c r="DH88" s="262"/>
      <c r="DI88" s="262"/>
      <c r="DJ88" s="262"/>
      <c r="DK88" s="262"/>
      <c r="DL88" s="262"/>
      <c r="DM88" s="262"/>
      <c r="DN88" s="262"/>
      <c r="DO88" s="262"/>
      <c r="DP88" s="262"/>
      <c r="DQ88" s="262"/>
      <c r="DR88" s="262"/>
      <c r="DS88" s="262"/>
      <c r="DT88" s="262"/>
      <c r="DU88" s="262"/>
      <c r="DV88" s="262"/>
      <c r="DW88" s="262"/>
      <c r="DX88" s="262"/>
      <c r="DY88" s="262"/>
      <c r="DZ88" s="262"/>
      <c r="EA88" s="262"/>
      <c r="EB88" s="262"/>
      <c r="EC88" s="262"/>
      <c r="ED88" s="262"/>
      <c r="EE88" s="262"/>
      <c r="EF88" s="262"/>
      <c r="EG88" s="262"/>
      <c r="EH88" s="262"/>
      <c r="EI88" s="262"/>
      <c r="EJ88" s="262"/>
      <c r="EK88" s="262"/>
      <c r="EL88" s="262"/>
      <c r="EM88" s="262"/>
      <c r="EN88" s="262"/>
      <c r="EO88" s="262"/>
      <c r="EP88" s="262"/>
      <c r="EQ88" s="262"/>
      <c r="ER88" s="262"/>
      <c r="ES88" s="262"/>
      <c r="ET88" s="262"/>
      <c r="EU88" s="262"/>
      <c r="EV88" s="262"/>
      <c r="EW88" s="262"/>
      <c r="EX88" s="262"/>
      <c r="EY88" s="262"/>
      <c r="EZ88" s="262"/>
      <c r="FA88" s="262"/>
      <c r="FB88" s="262"/>
      <c r="FC88" s="262"/>
      <c r="FD88" s="262"/>
      <c r="FE88" s="262"/>
      <c r="FF88" s="262"/>
      <c r="FG88" s="262"/>
      <c r="FH88" s="262"/>
      <c r="FI88" s="262"/>
      <c r="FJ88" s="262"/>
      <c r="FK88" s="262"/>
      <c r="FL88" s="262"/>
      <c r="FM88" s="262"/>
      <c r="FN88" s="262"/>
      <c r="FO88" s="262"/>
      <c r="FP88" s="262"/>
      <c r="FQ88" s="262"/>
      <c r="FR88" s="262"/>
      <c r="FS88" s="262"/>
      <c r="FT88" s="262"/>
      <c r="FU88" s="262"/>
      <c r="FV88" s="262"/>
      <c r="FW88" s="262"/>
      <c r="FX88" s="262"/>
      <c r="FY88" s="262"/>
      <c r="FZ88" s="262"/>
      <c r="GA88" s="262"/>
      <c r="GB88" s="262"/>
      <c r="GC88" s="262"/>
      <c r="GD88" s="262"/>
      <c r="GE88" s="262"/>
      <c r="GF88" s="262"/>
      <c r="GG88" s="262"/>
      <c r="GH88" s="262"/>
      <c r="GI88" s="262"/>
      <c r="GJ88" s="262"/>
      <c r="GK88" s="262"/>
      <c r="GL88" s="262"/>
      <c r="GM88" s="262"/>
      <c r="GN88" s="262"/>
      <c r="GO88" s="262"/>
      <c r="GP88" s="262"/>
      <c r="GQ88" s="262"/>
      <c r="GR88" s="262"/>
      <c r="GS88" s="262"/>
      <c r="GT88" s="262"/>
      <c r="GU88" s="262"/>
      <c r="GV88" s="262"/>
      <c r="GW88" s="262"/>
      <c r="GX88" s="262"/>
      <c r="GY88" s="262"/>
      <c r="GZ88" s="262"/>
      <c r="HA88" s="262"/>
      <c r="HB88" s="262"/>
      <c r="HC88" s="262"/>
      <c r="HD88" s="262"/>
      <c r="HE88" s="262"/>
      <c r="HF88" s="262"/>
      <c r="HG88" s="262"/>
      <c r="HH88" s="262"/>
      <c r="HI88" s="262"/>
      <c r="HJ88" s="262"/>
      <c r="HK88" s="262"/>
      <c r="HL88" s="262"/>
      <c r="HM88" s="262"/>
      <c r="HN88" s="262"/>
      <c r="HO88" s="262"/>
      <c r="HP88" s="262"/>
      <c r="HQ88" s="262"/>
      <c r="HR88" s="262"/>
      <c r="HS88" s="262"/>
      <c r="HT88" s="262"/>
      <c r="HU88" s="262"/>
      <c r="HV88" s="262"/>
      <c r="HW88" s="262"/>
      <c r="HX88" s="262"/>
      <c r="HY88" s="262"/>
      <c r="HZ88" s="262"/>
      <c r="IA88" s="262"/>
    </row>
    <row r="89" spans="1:235" s="267" customFormat="1" x14ac:dyDescent="0.2">
      <c r="A89" s="262"/>
      <c r="B89" s="263"/>
      <c r="C89" s="263"/>
      <c r="D89" s="263"/>
      <c r="E89" s="264"/>
      <c r="F89" s="264"/>
      <c r="G89" s="264"/>
      <c r="H89" s="265"/>
      <c r="I89" s="266"/>
      <c r="J89" s="264"/>
      <c r="K89" s="265"/>
      <c r="L89" s="266"/>
      <c r="M89" s="264"/>
      <c r="N89" s="265"/>
      <c r="O89" s="264"/>
      <c r="Q89" s="262"/>
      <c r="R89" s="262"/>
      <c r="S89" s="262"/>
      <c r="T89" s="262"/>
      <c r="U89" s="271"/>
      <c r="V89" s="271"/>
      <c r="W89" s="271"/>
      <c r="X89" s="271"/>
      <c r="Y89" s="271"/>
      <c r="Z89" s="269"/>
      <c r="AA89" s="269"/>
      <c r="AB89" s="269"/>
      <c r="AC89" s="271"/>
      <c r="AD89" s="271"/>
      <c r="AE89" s="271"/>
      <c r="AF89" s="262"/>
      <c r="AG89" s="262"/>
      <c r="AH89" s="262"/>
      <c r="AI89" s="262"/>
      <c r="AJ89" s="262"/>
      <c r="AK89" s="262"/>
      <c r="AL89" s="262"/>
      <c r="AM89" s="262"/>
      <c r="AN89" s="262"/>
      <c r="AO89" s="262"/>
      <c r="AP89" s="262"/>
      <c r="AQ89" s="262"/>
      <c r="AR89" s="262"/>
      <c r="AS89" s="262"/>
      <c r="AT89" s="262"/>
      <c r="AU89" s="262"/>
      <c r="AV89" s="262"/>
      <c r="AW89" s="262"/>
      <c r="AX89" s="262"/>
      <c r="AY89" s="262"/>
      <c r="AZ89" s="262"/>
      <c r="BA89" s="262"/>
      <c r="BB89" s="262"/>
      <c r="BC89" s="262"/>
      <c r="BD89" s="262"/>
      <c r="BE89" s="262"/>
      <c r="BF89" s="262"/>
      <c r="BG89" s="262"/>
      <c r="BH89" s="262"/>
      <c r="BI89" s="262"/>
      <c r="BJ89" s="262"/>
      <c r="BK89" s="262"/>
      <c r="BL89" s="262"/>
      <c r="BM89" s="262"/>
      <c r="BN89" s="262"/>
      <c r="BO89" s="262"/>
      <c r="BP89" s="262"/>
      <c r="BQ89" s="262"/>
      <c r="BR89" s="262"/>
      <c r="BS89" s="262"/>
      <c r="BT89" s="262"/>
      <c r="BU89" s="262"/>
      <c r="BV89" s="262"/>
      <c r="BW89" s="262"/>
      <c r="BX89" s="262"/>
      <c r="BY89" s="262"/>
      <c r="BZ89" s="262"/>
      <c r="CA89" s="262"/>
      <c r="CB89" s="262"/>
      <c r="CC89" s="262"/>
      <c r="CD89" s="262"/>
      <c r="CE89" s="262"/>
      <c r="CF89" s="262"/>
      <c r="CG89" s="262"/>
      <c r="CH89" s="262"/>
      <c r="CI89" s="262"/>
      <c r="CJ89" s="262"/>
      <c r="CK89" s="262"/>
      <c r="CL89" s="262"/>
      <c r="CM89" s="262"/>
      <c r="CN89" s="262"/>
      <c r="CO89" s="262"/>
      <c r="CP89" s="262"/>
      <c r="CQ89" s="262"/>
      <c r="CR89" s="262"/>
      <c r="CS89" s="262"/>
      <c r="CT89" s="262"/>
      <c r="CU89" s="262"/>
      <c r="CV89" s="262"/>
      <c r="CW89" s="262"/>
      <c r="CX89" s="262"/>
      <c r="CY89" s="262"/>
      <c r="CZ89" s="262"/>
      <c r="DA89" s="262"/>
      <c r="DB89" s="262"/>
      <c r="DC89" s="262"/>
      <c r="DD89" s="262"/>
      <c r="DE89" s="262"/>
      <c r="DF89" s="262"/>
      <c r="DG89" s="262"/>
      <c r="DH89" s="262"/>
      <c r="DI89" s="262"/>
      <c r="DJ89" s="262"/>
      <c r="DK89" s="262"/>
      <c r="DL89" s="262"/>
      <c r="DM89" s="262"/>
      <c r="DN89" s="262"/>
      <c r="DO89" s="262"/>
      <c r="DP89" s="262"/>
      <c r="DQ89" s="262"/>
      <c r="DR89" s="262"/>
      <c r="DS89" s="262"/>
      <c r="DT89" s="262"/>
      <c r="DU89" s="262"/>
      <c r="DV89" s="262"/>
      <c r="DW89" s="262"/>
      <c r="DX89" s="262"/>
      <c r="DY89" s="262"/>
      <c r="DZ89" s="262"/>
      <c r="EA89" s="262"/>
      <c r="EB89" s="262"/>
      <c r="EC89" s="262"/>
      <c r="ED89" s="262"/>
      <c r="EE89" s="262"/>
      <c r="EF89" s="262"/>
      <c r="EG89" s="262"/>
      <c r="EH89" s="262"/>
      <c r="EI89" s="262"/>
      <c r="EJ89" s="262"/>
      <c r="EK89" s="262"/>
      <c r="EL89" s="262"/>
      <c r="EM89" s="262"/>
      <c r="EN89" s="262"/>
      <c r="EO89" s="262"/>
      <c r="EP89" s="262"/>
      <c r="EQ89" s="262"/>
      <c r="ER89" s="262"/>
      <c r="ES89" s="262"/>
      <c r="ET89" s="262"/>
      <c r="EU89" s="262"/>
      <c r="EV89" s="262"/>
      <c r="EW89" s="262"/>
      <c r="EX89" s="262"/>
      <c r="EY89" s="262"/>
      <c r="EZ89" s="262"/>
      <c r="FA89" s="262"/>
      <c r="FB89" s="262"/>
      <c r="FC89" s="262"/>
      <c r="FD89" s="262"/>
      <c r="FE89" s="262"/>
      <c r="FF89" s="262"/>
      <c r="FG89" s="262"/>
      <c r="FH89" s="262"/>
      <c r="FI89" s="262"/>
      <c r="FJ89" s="262"/>
      <c r="FK89" s="262"/>
      <c r="FL89" s="262"/>
      <c r="FM89" s="262"/>
      <c r="FN89" s="262"/>
      <c r="FO89" s="262"/>
      <c r="FP89" s="262"/>
      <c r="FQ89" s="262"/>
      <c r="FR89" s="262"/>
      <c r="FS89" s="262"/>
      <c r="FT89" s="262"/>
      <c r="FU89" s="262"/>
      <c r="FV89" s="262"/>
      <c r="FW89" s="262"/>
      <c r="FX89" s="262"/>
      <c r="FY89" s="262"/>
      <c r="FZ89" s="262"/>
      <c r="GA89" s="262"/>
      <c r="GB89" s="262"/>
      <c r="GC89" s="262"/>
      <c r="GD89" s="262"/>
      <c r="GE89" s="262"/>
      <c r="GF89" s="262"/>
      <c r="GG89" s="262"/>
      <c r="GH89" s="262"/>
      <c r="GI89" s="262"/>
      <c r="GJ89" s="262"/>
      <c r="GK89" s="262"/>
      <c r="GL89" s="262"/>
      <c r="GM89" s="262"/>
      <c r="GN89" s="262"/>
      <c r="GO89" s="262"/>
      <c r="GP89" s="262"/>
      <c r="GQ89" s="262"/>
      <c r="GR89" s="262"/>
      <c r="GS89" s="262"/>
      <c r="GT89" s="262"/>
      <c r="GU89" s="262"/>
      <c r="GV89" s="262"/>
      <c r="GW89" s="262"/>
      <c r="GX89" s="262"/>
      <c r="GY89" s="262"/>
      <c r="GZ89" s="262"/>
      <c r="HA89" s="262"/>
      <c r="HB89" s="262"/>
      <c r="HC89" s="262"/>
      <c r="HD89" s="262"/>
      <c r="HE89" s="262"/>
      <c r="HF89" s="262"/>
      <c r="HG89" s="262"/>
      <c r="HH89" s="262"/>
      <c r="HI89" s="262"/>
      <c r="HJ89" s="262"/>
      <c r="HK89" s="262"/>
      <c r="HL89" s="262"/>
      <c r="HM89" s="262"/>
      <c r="HN89" s="262"/>
      <c r="HO89" s="262"/>
      <c r="HP89" s="262"/>
      <c r="HQ89" s="262"/>
      <c r="HR89" s="262"/>
      <c r="HS89" s="262"/>
      <c r="HT89" s="262"/>
      <c r="HU89" s="262"/>
      <c r="HV89" s="262"/>
      <c r="HW89" s="262"/>
      <c r="HX89" s="262"/>
      <c r="HY89" s="262"/>
      <c r="HZ89" s="262"/>
      <c r="IA89" s="262"/>
    </row>
    <row r="90" spans="1:235" s="267" customFormat="1" x14ac:dyDescent="0.2">
      <c r="A90" s="262"/>
      <c r="B90" s="263"/>
      <c r="C90" s="263"/>
      <c r="D90" s="263"/>
      <c r="E90" s="264"/>
      <c r="F90" s="264"/>
      <c r="G90" s="264"/>
      <c r="H90" s="265"/>
      <c r="I90" s="266"/>
      <c r="J90" s="264"/>
      <c r="K90" s="265"/>
      <c r="L90" s="266"/>
      <c r="M90" s="264"/>
      <c r="N90" s="265"/>
      <c r="O90" s="264"/>
      <c r="Q90" s="262"/>
      <c r="R90" s="262"/>
      <c r="S90" s="262"/>
      <c r="T90" s="262"/>
      <c r="U90" s="271"/>
      <c r="V90" s="271"/>
      <c r="W90" s="271"/>
      <c r="X90" s="271"/>
      <c r="Y90" s="271"/>
      <c r="Z90" s="269"/>
      <c r="AA90" s="269"/>
      <c r="AB90" s="269"/>
      <c r="AC90" s="271"/>
      <c r="AD90" s="271"/>
      <c r="AE90" s="271"/>
      <c r="AF90" s="262"/>
      <c r="AG90" s="262"/>
      <c r="AH90" s="262"/>
      <c r="AI90" s="262"/>
      <c r="AJ90" s="262"/>
      <c r="AK90" s="262"/>
      <c r="AL90" s="262"/>
      <c r="AM90" s="262"/>
      <c r="AN90" s="262"/>
      <c r="AO90" s="262"/>
      <c r="AP90" s="262"/>
      <c r="AQ90" s="262"/>
      <c r="AR90" s="262"/>
      <c r="AS90" s="262"/>
      <c r="AT90" s="262"/>
      <c r="AU90" s="262"/>
      <c r="AV90" s="262"/>
      <c r="AW90" s="262"/>
      <c r="AX90" s="262"/>
      <c r="AY90" s="262"/>
      <c r="AZ90" s="262"/>
      <c r="BA90" s="262"/>
      <c r="BB90" s="262"/>
      <c r="BC90" s="262"/>
      <c r="BD90" s="262"/>
      <c r="BE90" s="262"/>
      <c r="BF90" s="262"/>
      <c r="BG90" s="262"/>
      <c r="BH90" s="262"/>
      <c r="BI90" s="262"/>
      <c r="BJ90" s="262"/>
      <c r="BK90" s="262"/>
      <c r="BL90" s="262"/>
      <c r="BM90" s="262"/>
      <c r="BN90" s="262"/>
      <c r="BO90" s="262"/>
      <c r="BP90" s="262"/>
      <c r="BQ90" s="262"/>
      <c r="BR90" s="262"/>
      <c r="BS90" s="262"/>
      <c r="BT90" s="262"/>
      <c r="BU90" s="262"/>
      <c r="BV90" s="262"/>
      <c r="BW90" s="262"/>
      <c r="BX90" s="262"/>
      <c r="BY90" s="262"/>
      <c r="BZ90" s="262"/>
      <c r="CA90" s="262"/>
      <c r="CB90" s="262"/>
      <c r="CC90" s="262"/>
      <c r="CD90" s="262"/>
      <c r="CE90" s="262"/>
      <c r="CF90" s="262"/>
      <c r="CG90" s="262"/>
      <c r="CH90" s="262"/>
      <c r="CI90" s="262"/>
      <c r="CJ90" s="262"/>
      <c r="CK90" s="262"/>
      <c r="CL90" s="262"/>
      <c r="CM90" s="262"/>
      <c r="CN90" s="262"/>
      <c r="CO90" s="262"/>
      <c r="CP90" s="262"/>
      <c r="CQ90" s="262"/>
      <c r="CR90" s="262"/>
      <c r="CS90" s="262"/>
      <c r="CT90" s="262"/>
      <c r="CU90" s="262"/>
      <c r="CV90" s="262"/>
      <c r="CW90" s="262"/>
      <c r="CX90" s="262"/>
      <c r="CY90" s="262"/>
      <c r="CZ90" s="262"/>
      <c r="DA90" s="262"/>
      <c r="DB90" s="262"/>
      <c r="DC90" s="262"/>
      <c r="DD90" s="262"/>
      <c r="DE90" s="262"/>
      <c r="DF90" s="262"/>
      <c r="DG90" s="262"/>
      <c r="DH90" s="262"/>
      <c r="DI90" s="262"/>
      <c r="DJ90" s="262"/>
      <c r="DK90" s="262"/>
      <c r="DL90" s="262"/>
      <c r="DM90" s="262"/>
      <c r="DN90" s="262"/>
      <c r="DO90" s="262"/>
      <c r="DP90" s="262"/>
      <c r="DQ90" s="262"/>
      <c r="DR90" s="262"/>
      <c r="DS90" s="262"/>
      <c r="DT90" s="262"/>
      <c r="DU90" s="262"/>
      <c r="DV90" s="262"/>
      <c r="DW90" s="262"/>
      <c r="DX90" s="262"/>
      <c r="DY90" s="262"/>
      <c r="DZ90" s="262"/>
      <c r="EA90" s="262"/>
      <c r="EB90" s="262"/>
      <c r="EC90" s="262"/>
      <c r="ED90" s="262"/>
      <c r="EE90" s="262"/>
      <c r="EF90" s="262"/>
      <c r="EG90" s="262"/>
      <c r="EH90" s="262"/>
      <c r="EI90" s="262"/>
      <c r="EJ90" s="262"/>
      <c r="EK90" s="262"/>
      <c r="EL90" s="262"/>
      <c r="EM90" s="262"/>
      <c r="EN90" s="262"/>
      <c r="EO90" s="262"/>
      <c r="EP90" s="262"/>
      <c r="EQ90" s="262"/>
      <c r="ER90" s="262"/>
      <c r="ES90" s="262"/>
      <c r="ET90" s="262"/>
      <c r="EU90" s="262"/>
      <c r="EV90" s="262"/>
      <c r="EW90" s="262"/>
      <c r="EX90" s="262"/>
      <c r="EY90" s="262"/>
      <c r="EZ90" s="262"/>
      <c r="FA90" s="262"/>
      <c r="FB90" s="262"/>
      <c r="FC90" s="262"/>
      <c r="FD90" s="262"/>
      <c r="FE90" s="262"/>
      <c r="FF90" s="262"/>
      <c r="FG90" s="262"/>
      <c r="FH90" s="262"/>
      <c r="FI90" s="262"/>
      <c r="FJ90" s="262"/>
      <c r="FK90" s="262"/>
      <c r="FL90" s="262"/>
      <c r="FM90" s="262"/>
      <c r="FN90" s="262"/>
      <c r="FO90" s="262"/>
      <c r="FP90" s="262"/>
      <c r="FQ90" s="262"/>
      <c r="FR90" s="262"/>
      <c r="FS90" s="262"/>
      <c r="FT90" s="262"/>
      <c r="FU90" s="262"/>
      <c r="FV90" s="262"/>
      <c r="FW90" s="262"/>
      <c r="FX90" s="262"/>
      <c r="FY90" s="262"/>
      <c r="FZ90" s="262"/>
      <c r="GA90" s="262"/>
      <c r="GB90" s="262"/>
      <c r="GC90" s="262"/>
      <c r="GD90" s="262"/>
      <c r="GE90" s="262"/>
      <c r="GF90" s="262"/>
      <c r="GG90" s="262"/>
      <c r="GH90" s="262"/>
      <c r="GI90" s="262"/>
      <c r="GJ90" s="262"/>
      <c r="GK90" s="262"/>
      <c r="GL90" s="262"/>
      <c r="GM90" s="262"/>
      <c r="GN90" s="262"/>
      <c r="GO90" s="262"/>
      <c r="GP90" s="262"/>
      <c r="GQ90" s="262"/>
      <c r="GR90" s="262"/>
      <c r="GS90" s="262"/>
      <c r="GT90" s="262"/>
      <c r="GU90" s="262"/>
      <c r="GV90" s="262"/>
      <c r="GW90" s="262"/>
      <c r="GX90" s="262"/>
      <c r="GY90" s="262"/>
      <c r="GZ90" s="262"/>
      <c r="HA90" s="262"/>
      <c r="HB90" s="262"/>
      <c r="HC90" s="262"/>
      <c r="HD90" s="262"/>
      <c r="HE90" s="262"/>
      <c r="HF90" s="262"/>
      <c r="HG90" s="262"/>
      <c r="HH90" s="262"/>
      <c r="HI90" s="262"/>
      <c r="HJ90" s="262"/>
      <c r="HK90" s="262"/>
      <c r="HL90" s="262"/>
      <c r="HM90" s="262"/>
      <c r="HN90" s="262"/>
      <c r="HO90" s="262"/>
      <c r="HP90" s="262"/>
      <c r="HQ90" s="262"/>
      <c r="HR90" s="262"/>
      <c r="HS90" s="262"/>
      <c r="HT90" s="262"/>
      <c r="HU90" s="262"/>
      <c r="HV90" s="262"/>
      <c r="HW90" s="262"/>
      <c r="HX90" s="262"/>
      <c r="HY90" s="262"/>
      <c r="HZ90" s="262"/>
      <c r="IA90" s="262"/>
    </row>
    <row r="91" spans="1:235" s="267" customFormat="1" x14ac:dyDescent="0.2">
      <c r="A91" s="262"/>
      <c r="B91" s="263"/>
      <c r="C91" s="263"/>
      <c r="D91" s="263"/>
      <c r="E91" s="264"/>
      <c r="F91" s="264"/>
      <c r="G91" s="264"/>
      <c r="H91" s="265"/>
      <c r="I91" s="266"/>
      <c r="J91" s="264"/>
      <c r="K91" s="265"/>
      <c r="L91" s="266"/>
      <c r="M91" s="264"/>
      <c r="N91" s="265"/>
      <c r="O91" s="264"/>
      <c r="Q91" s="262"/>
      <c r="R91" s="262"/>
      <c r="S91" s="262"/>
      <c r="T91" s="262"/>
      <c r="U91" s="271"/>
      <c r="V91" s="271"/>
      <c r="W91" s="271"/>
      <c r="X91" s="271"/>
      <c r="Y91" s="271"/>
      <c r="Z91" s="269"/>
      <c r="AA91" s="269"/>
      <c r="AB91" s="269"/>
      <c r="AC91" s="271"/>
      <c r="AD91" s="271"/>
      <c r="AE91" s="271"/>
      <c r="AF91" s="262"/>
      <c r="AG91" s="262"/>
      <c r="AH91" s="262"/>
      <c r="AI91" s="262"/>
      <c r="AJ91" s="262"/>
      <c r="AK91" s="262"/>
      <c r="AL91" s="262"/>
      <c r="AM91" s="262"/>
      <c r="AN91" s="262"/>
      <c r="AO91" s="262"/>
      <c r="AP91" s="262"/>
      <c r="AQ91" s="262"/>
      <c r="AR91" s="262"/>
      <c r="AS91" s="262"/>
      <c r="AT91" s="262"/>
      <c r="AU91" s="262"/>
      <c r="AV91" s="262"/>
      <c r="AW91" s="262"/>
      <c r="AX91" s="262"/>
      <c r="AY91" s="262"/>
      <c r="AZ91" s="262"/>
      <c r="BA91" s="262"/>
      <c r="BB91" s="262"/>
      <c r="BC91" s="262"/>
      <c r="BD91" s="262"/>
      <c r="BE91" s="262"/>
      <c r="BF91" s="262"/>
      <c r="BG91" s="262"/>
      <c r="BH91" s="262"/>
      <c r="BI91" s="262"/>
      <c r="BJ91" s="262"/>
      <c r="BK91" s="262"/>
      <c r="BL91" s="262"/>
      <c r="BM91" s="262"/>
      <c r="BN91" s="262"/>
      <c r="BO91" s="262"/>
      <c r="BP91" s="262"/>
      <c r="BQ91" s="262"/>
      <c r="BR91" s="262"/>
      <c r="BS91" s="262"/>
      <c r="BT91" s="262"/>
      <c r="BU91" s="262"/>
      <c r="BV91" s="262"/>
      <c r="BW91" s="262"/>
      <c r="BX91" s="262"/>
      <c r="BY91" s="262"/>
      <c r="BZ91" s="262"/>
      <c r="CA91" s="262"/>
      <c r="CB91" s="262"/>
      <c r="CC91" s="262"/>
      <c r="CD91" s="262"/>
      <c r="CE91" s="262"/>
      <c r="CF91" s="262"/>
      <c r="CG91" s="262"/>
      <c r="CH91" s="262"/>
      <c r="CI91" s="262"/>
      <c r="CJ91" s="262"/>
      <c r="CK91" s="262"/>
      <c r="CL91" s="262"/>
      <c r="CM91" s="262"/>
      <c r="CN91" s="262"/>
      <c r="CO91" s="262"/>
      <c r="CP91" s="262"/>
      <c r="CQ91" s="262"/>
      <c r="CR91" s="262"/>
      <c r="CS91" s="262"/>
      <c r="CT91" s="262"/>
      <c r="CU91" s="262"/>
      <c r="CV91" s="262"/>
      <c r="CW91" s="262"/>
      <c r="CX91" s="262"/>
      <c r="CY91" s="262"/>
      <c r="CZ91" s="262"/>
      <c r="DA91" s="262"/>
      <c r="DB91" s="262"/>
      <c r="DC91" s="262"/>
      <c r="DD91" s="262"/>
      <c r="DE91" s="262"/>
      <c r="DF91" s="262"/>
      <c r="DG91" s="262"/>
      <c r="DH91" s="262"/>
      <c r="DI91" s="262"/>
      <c r="DJ91" s="262"/>
      <c r="DK91" s="262"/>
      <c r="DL91" s="262"/>
      <c r="DM91" s="262"/>
      <c r="DN91" s="262"/>
      <c r="DO91" s="262"/>
      <c r="DP91" s="262"/>
      <c r="DQ91" s="262"/>
      <c r="DR91" s="262"/>
      <c r="DS91" s="262"/>
      <c r="DT91" s="262"/>
      <c r="DU91" s="262"/>
      <c r="DV91" s="262"/>
      <c r="DW91" s="262"/>
      <c r="DX91" s="262"/>
      <c r="DY91" s="262"/>
      <c r="DZ91" s="262"/>
      <c r="EA91" s="262"/>
      <c r="EB91" s="262"/>
      <c r="EC91" s="262"/>
      <c r="ED91" s="262"/>
      <c r="EE91" s="262"/>
      <c r="EF91" s="262"/>
      <c r="EG91" s="262"/>
      <c r="EH91" s="262"/>
      <c r="EI91" s="262"/>
      <c r="EJ91" s="262"/>
      <c r="EK91" s="262"/>
      <c r="EL91" s="262"/>
      <c r="EM91" s="262"/>
      <c r="EN91" s="262"/>
      <c r="EO91" s="262"/>
      <c r="EP91" s="262"/>
      <c r="EQ91" s="262"/>
      <c r="ER91" s="262"/>
      <c r="ES91" s="262"/>
      <c r="ET91" s="262"/>
      <c r="EU91" s="262"/>
      <c r="EV91" s="262"/>
      <c r="EW91" s="262"/>
      <c r="EX91" s="262"/>
      <c r="EY91" s="262"/>
      <c r="EZ91" s="262"/>
      <c r="FA91" s="262"/>
      <c r="FB91" s="262"/>
      <c r="FC91" s="262"/>
      <c r="FD91" s="262"/>
      <c r="FE91" s="262"/>
      <c r="FF91" s="262"/>
      <c r="FG91" s="262"/>
      <c r="FH91" s="262"/>
      <c r="FI91" s="262"/>
      <c r="FJ91" s="262"/>
      <c r="FK91" s="262"/>
      <c r="FL91" s="262"/>
      <c r="FM91" s="262"/>
      <c r="FN91" s="262"/>
      <c r="FO91" s="262"/>
      <c r="FP91" s="262"/>
      <c r="FQ91" s="262"/>
      <c r="FR91" s="262"/>
      <c r="FS91" s="262"/>
      <c r="FT91" s="262"/>
      <c r="FU91" s="262"/>
      <c r="FV91" s="262"/>
      <c r="FW91" s="262"/>
      <c r="FX91" s="262"/>
      <c r="FY91" s="262"/>
      <c r="FZ91" s="262"/>
      <c r="GA91" s="262"/>
      <c r="GB91" s="262"/>
      <c r="GC91" s="262"/>
      <c r="GD91" s="262"/>
      <c r="GE91" s="262"/>
      <c r="GF91" s="262"/>
      <c r="GG91" s="262"/>
      <c r="GH91" s="262"/>
      <c r="GI91" s="262"/>
      <c r="GJ91" s="262"/>
      <c r="GK91" s="262"/>
      <c r="GL91" s="262"/>
      <c r="GM91" s="262"/>
      <c r="GN91" s="262"/>
      <c r="GO91" s="262"/>
      <c r="GP91" s="262"/>
      <c r="GQ91" s="262"/>
      <c r="GR91" s="262"/>
      <c r="GS91" s="262"/>
      <c r="GT91" s="262"/>
      <c r="GU91" s="262"/>
      <c r="GV91" s="262"/>
      <c r="GW91" s="262"/>
      <c r="GX91" s="262"/>
      <c r="GY91" s="262"/>
      <c r="GZ91" s="262"/>
      <c r="HA91" s="262"/>
      <c r="HB91" s="262"/>
      <c r="HC91" s="262"/>
      <c r="HD91" s="262"/>
      <c r="HE91" s="262"/>
      <c r="HF91" s="262"/>
      <c r="HG91" s="262"/>
      <c r="HH91" s="262"/>
      <c r="HI91" s="262"/>
      <c r="HJ91" s="262"/>
      <c r="HK91" s="262"/>
      <c r="HL91" s="262"/>
      <c r="HM91" s="262"/>
      <c r="HN91" s="262"/>
      <c r="HO91" s="262"/>
      <c r="HP91" s="262"/>
      <c r="HQ91" s="262"/>
      <c r="HR91" s="262"/>
      <c r="HS91" s="262"/>
      <c r="HT91" s="262"/>
      <c r="HU91" s="262"/>
      <c r="HV91" s="262"/>
      <c r="HW91" s="262"/>
      <c r="HX91" s="262"/>
      <c r="HY91" s="262"/>
      <c r="HZ91" s="262"/>
      <c r="IA91" s="262"/>
    </row>
    <row r="92" spans="1:235" s="267" customFormat="1" x14ac:dyDescent="0.2">
      <c r="A92" s="262"/>
      <c r="B92" s="263"/>
      <c r="C92" s="263"/>
      <c r="D92" s="263"/>
      <c r="E92" s="264"/>
      <c r="F92" s="264"/>
      <c r="G92" s="264"/>
      <c r="H92" s="265"/>
      <c r="I92" s="266"/>
      <c r="J92" s="264"/>
      <c r="K92" s="265"/>
      <c r="L92" s="266"/>
      <c r="M92" s="264"/>
      <c r="N92" s="265"/>
      <c r="O92" s="264"/>
      <c r="Q92" s="262"/>
      <c r="R92" s="262"/>
      <c r="S92" s="262"/>
      <c r="T92" s="262"/>
      <c r="U92" s="271"/>
      <c r="V92" s="271"/>
      <c r="W92" s="271"/>
      <c r="X92" s="271"/>
      <c r="Y92" s="271"/>
      <c r="Z92" s="269"/>
      <c r="AA92" s="269"/>
      <c r="AB92" s="269"/>
      <c r="AC92" s="271"/>
      <c r="AD92" s="271"/>
      <c r="AE92" s="271"/>
      <c r="AF92" s="262"/>
      <c r="AG92" s="262"/>
      <c r="AH92" s="262"/>
      <c r="AI92" s="262"/>
      <c r="AJ92" s="262"/>
      <c r="AK92" s="262"/>
      <c r="AL92" s="262"/>
      <c r="AM92" s="262"/>
      <c r="AN92" s="262"/>
      <c r="AO92" s="262"/>
      <c r="AP92" s="262"/>
      <c r="AQ92" s="262"/>
      <c r="AR92" s="262"/>
      <c r="AS92" s="262"/>
      <c r="AT92" s="262"/>
      <c r="AU92" s="262"/>
      <c r="AV92" s="262"/>
      <c r="AW92" s="262"/>
      <c r="AX92" s="262"/>
      <c r="AY92" s="262"/>
      <c r="AZ92" s="262"/>
      <c r="BA92" s="262"/>
      <c r="BB92" s="262"/>
      <c r="BC92" s="262"/>
      <c r="BD92" s="262"/>
      <c r="BE92" s="262"/>
      <c r="BF92" s="262"/>
      <c r="BG92" s="262"/>
      <c r="BH92" s="262"/>
      <c r="BI92" s="262"/>
      <c r="BJ92" s="262"/>
      <c r="BK92" s="262"/>
      <c r="BL92" s="262"/>
      <c r="BM92" s="262"/>
      <c r="BN92" s="262"/>
      <c r="BO92" s="262"/>
      <c r="BP92" s="262"/>
      <c r="BQ92" s="262"/>
      <c r="BR92" s="262"/>
      <c r="BS92" s="262"/>
      <c r="BT92" s="262"/>
      <c r="BU92" s="262"/>
      <c r="BV92" s="262"/>
      <c r="BW92" s="262"/>
      <c r="BX92" s="262"/>
      <c r="BY92" s="262"/>
      <c r="BZ92" s="262"/>
      <c r="CA92" s="262"/>
      <c r="CB92" s="262"/>
      <c r="CC92" s="262"/>
      <c r="CD92" s="262"/>
      <c r="CE92" s="262"/>
      <c r="CF92" s="262"/>
      <c r="CG92" s="262"/>
      <c r="CH92" s="262"/>
      <c r="CI92" s="262"/>
      <c r="CJ92" s="262"/>
      <c r="CK92" s="262"/>
      <c r="CL92" s="262"/>
      <c r="CM92" s="262"/>
      <c r="CN92" s="262"/>
      <c r="CO92" s="262"/>
      <c r="CP92" s="262"/>
      <c r="CQ92" s="262"/>
      <c r="CR92" s="262"/>
      <c r="CS92" s="262"/>
      <c r="CT92" s="262"/>
      <c r="CU92" s="262"/>
      <c r="CV92" s="262"/>
      <c r="CW92" s="262"/>
      <c r="CX92" s="262"/>
      <c r="CY92" s="262"/>
      <c r="CZ92" s="262"/>
      <c r="DA92" s="262"/>
      <c r="DB92" s="262"/>
      <c r="DC92" s="262"/>
      <c r="DD92" s="262"/>
      <c r="DE92" s="262"/>
      <c r="DF92" s="262"/>
      <c r="DG92" s="262"/>
      <c r="DH92" s="262"/>
      <c r="DI92" s="262"/>
      <c r="DJ92" s="262"/>
      <c r="DK92" s="262"/>
      <c r="DL92" s="262"/>
      <c r="DM92" s="262"/>
      <c r="DN92" s="262"/>
      <c r="DO92" s="262"/>
      <c r="DP92" s="262"/>
      <c r="DQ92" s="262"/>
      <c r="DR92" s="262"/>
      <c r="DS92" s="262"/>
      <c r="DT92" s="262"/>
      <c r="DU92" s="262"/>
      <c r="DV92" s="262"/>
      <c r="DW92" s="262"/>
      <c r="DX92" s="262"/>
      <c r="DY92" s="262"/>
      <c r="DZ92" s="262"/>
      <c r="EA92" s="262"/>
      <c r="EB92" s="262"/>
      <c r="EC92" s="262"/>
      <c r="ED92" s="262"/>
      <c r="EE92" s="262"/>
      <c r="EF92" s="262"/>
      <c r="EG92" s="262"/>
      <c r="EH92" s="262"/>
      <c r="EI92" s="262"/>
      <c r="EJ92" s="262"/>
      <c r="EK92" s="262"/>
      <c r="EL92" s="262"/>
      <c r="EM92" s="262"/>
      <c r="EN92" s="262"/>
      <c r="EO92" s="262"/>
      <c r="EP92" s="262"/>
      <c r="EQ92" s="262"/>
      <c r="ER92" s="262"/>
      <c r="ES92" s="262"/>
      <c r="ET92" s="262"/>
      <c r="EU92" s="262"/>
      <c r="EV92" s="262"/>
      <c r="EW92" s="262"/>
      <c r="EX92" s="262"/>
      <c r="EY92" s="262"/>
      <c r="EZ92" s="262"/>
      <c r="FA92" s="262"/>
      <c r="FB92" s="262"/>
      <c r="FC92" s="262"/>
      <c r="FD92" s="262"/>
      <c r="FE92" s="262"/>
      <c r="FF92" s="262"/>
      <c r="FG92" s="262"/>
      <c r="FH92" s="262"/>
      <c r="FI92" s="262"/>
      <c r="FJ92" s="262"/>
      <c r="FK92" s="262"/>
      <c r="FL92" s="262"/>
      <c r="FM92" s="262"/>
      <c r="FN92" s="262"/>
      <c r="FO92" s="262"/>
      <c r="FP92" s="262"/>
      <c r="FQ92" s="262"/>
      <c r="FR92" s="262"/>
      <c r="FS92" s="262"/>
      <c r="FT92" s="262"/>
      <c r="FU92" s="262"/>
      <c r="FV92" s="262"/>
      <c r="FW92" s="262"/>
      <c r="FX92" s="262"/>
      <c r="FY92" s="262"/>
      <c r="FZ92" s="262"/>
      <c r="GA92" s="262"/>
      <c r="GB92" s="262"/>
      <c r="GC92" s="262"/>
      <c r="GD92" s="262"/>
      <c r="GE92" s="262"/>
      <c r="GF92" s="262"/>
      <c r="GG92" s="262"/>
      <c r="GH92" s="262"/>
      <c r="GI92" s="262"/>
      <c r="GJ92" s="262"/>
      <c r="GK92" s="262"/>
      <c r="GL92" s="262"/>
      <c r="GM92" s="262"/>
      <c r="GN92" s="262"/>
      <c r="GO92" s="262"/>
      <c r="GP92" s="262"/>
      <c r="GQ92" s="262"/>
      <c r="GR92" s="262"/>
      <c r="GS92" s="262"/>
      <c r="GT92" s="262"/>
      <c r="GU92" s="262"/>
      <c r="GV92" s="262"/>
      <c r="GW92" s="262"/>
      <c r="GX92" s="262"/>
      <c r="GY92" s="262"/>
      <c r="GZ92" s="262"/>
      <c r="HA92" s="262"/>
      <c r="HB92" s="262"/>
      <c r="HC92" s="262"/>
      <c r="HD92" s="262"/>
      <c r="HE92" s="262"/>
      <c r="HF92" s="262"/>
      <c r="HG92" s="262"/>
      <c r="HH92" s="262"/>
      <c r="HI92" s="262"/>
      <c r="HJ92" s="262"/>
      <c r="HK92" s="262"/>
      <c r="HL92" s="262"/>
      <c r="HM92" s="262"/>
      <c r="HN92" s="262"/>
      <c r="HO92" s="262"/>
      <c r="HP92" s="262"/>
      <c r="HQ92" s="262"/>
      <c r="HR92" s="262"/>
      <c r="HS92" s="262"/>
      <c r="HT92" s="262"/>
      <c r="HU92" s="262"/>
      <c r="HV92" s="262"/>
      <c r="HW92" s="262"/>
      <c r="HX92" s="262"/>
      <c r="HY92" s="262"/>
      <c r="HZ92" s="262"/>
      <c r="IA92" s="262"/>
    </row>
    <row r="93" spans="1:235" s="267" customFormat="1" x14ac:dyDescent="0.2">
      <c r="A93" s="262"/>
      <c r="B93" s="263"/>
      <c r="C93" s="263"/>
      <c r="D93" s="263"/>
      <c r="E93" s="264"/>
      <c r="F93" s="264"/>
      <c r="G93" s="264"/>
      <c r="H93" s="265"/>
      <c r="I93" s="266"/>
      <c r="J93" s="264"/>
      <c r="K93" s="265"/>
      <c r="L93" s="266"/>
      <c r="M93" s="264"/>
      <c r="N93" s="265"/>
      <c r="O93" s="264"/>
      <c r="Q93" s="262"/>
      <c r="R93" s="262"/>
      <c r="S93" s="262"/>
      <c r="T93" s="262"/>
      <c r="U93" s="271"/>
      <c r="V93" s="271"/>
      <c r="W93" s="271"/>
      <c r="X93" s="271"/>
      <c r="Y93" s="271"/>
      <c r="Z93" s="269"/>
      <c r="AA93" s="269"/>
      <c r="AB93" s="269"/>
      <c r="AC93" s="271"/>
      <c r="AD93" s="271"/>
      <c r="AE93" s="271"/>
      <c r="AF93" s="262"/>
      <c r="AG93" s="262"/>
      <c r="AH93" s="262"/>
      <c r="AI93" s="262"/>
      <c r="AJ93" s="262"/>
      <c r="AK93" s="262"/>
      <c r="AL93" s="262"/>
      <c r="AM93" s="262"/>
      <c r="AN93" s="262"/>
      <c r="AO93" s="262"/>
      <c r="AP93" s="262"/>
      <c r="AQ93" s="262"/>
      <c r="AR93" s="262"/>
      <c r="AS93" s="262"/>
      <c r="AT93" s="262"/>
      <c r="AU93" s="262"/>
      <c r="AV93" s="262"/>
      <c r="AW93" s="262"/>
      <c r="AX93" s="262"/>
      <c r="AY93" s="262"/>
      <c r="AZ93" s="262"/>
      <c r="BA93" s="262"/>
      <c r="BB93" s="262"/>
      <c r="BC93" s="262"/>
      <c r="BD93" s="262"/>
      <c r="BE93" s="262"/>
      <c r="BF93" s="262"/>
      <c r="BG93" s="262"/>
      <c r="BH93" s="262"/>
      <c r="BI93" s="262"/>
      <c r="BJ93" s="262"/>
      <c r="BK93" s="262"/>
      <c r="BL93" s="262"/>
      <c r="BM93" s="262"/>
      <c r="BN93" s="262"/>
      <c r="BO93" s="262"/>
      <c r="BP93" s="262"/>
      <c r="BQ93" s="262"/>
      <c r="BR93" s="262"/>
      <c r="BS93" s="262"/>
      <c r="BT93" s="262"/>
      <c r="BU93" s="262"/>
      <c r="BV93" s="262"/>
      <c r="BW93" s="262"/>
      <c r="BX93" s="262"/>
      <c r="BY93" s="262"/>
      <c r="BZ93" s="262"/>
      <c r="CA93" s="262"/>
      <c r="CB93" s="262"/>
      <c r="CC93" s="262"/>
      <c r="CD93" s="262"/>
      <c r="CE93" s="262"/>
      <c r="CF93" s="262"/>
      <c r="CG93" s="262"/>
      <c r="CH93" s="262"/>
      <c r="CI93" s="262"/>
      <c r="CJ93" s="262"/>
      <c r="CK93" s="262"/>
      <c r="CL93" s="262"/>
      <c r="CM93" s="262"/>
      <c r="CN93" s="262"/>
      <c r="CO93" s="262"/>
      <c r="CP93" s="262"/>
      <c r="CQ93" s="262"/>
      <c r="CR93" s="262"/>
      <c r="CS93" s="262"/>
      <c r="CT93" s="262"/>
      <c r="CU93" s="262"/>
      <c r="CV93" s="262"/>
      <c r="CW93" s="262"/>
      <c r="CX93" s="262"/>
      <c r="CY93" s="262"/>
      <c r="CZ93" s="262"/>
      <c r="DA93" s="262"/>
      <c r="DB93" s="262"/>
      <c r="DC93" s="262"/>
      <c r="DD93" s="262"/>
      <c r="DE93" s="262"/>
      <c r="DF93" s="262"/>
      <c r="DG93" s="262"/>
      <c r="DH93" s="262"/>
      <c r="DI93" s="262"/>
      <c r="DJ93" s="262"/>
      <c r="DK93" s="262"/>
      <c r="DL93" s="262"/>
      <c r="DM93" s="262"/>
      <c r="DN93" s="262"/>
      <c r="DO93" s="262"/>
      <c r="DP93" s="262"/>
      <c r="DQ93" s="262"/>
      <c r="DR93" s="262"/>
      <c r="DS93" s="262"/>
      <c r="DT93" s="262"/>
      <c r="DU93" s="262"/>
      <c r="DV93" s="262"/>
      <c r="DW93" s="262"/>
      <c r="DX93" s="262"/>
      <c r="DY93" s="262"/>
      <c r="DZ93" s="262"/>
      <c r="EA93" s="262"/>
      <c r="EB93" s="262"/>
      <c r="EC93" s="262"/>
      <c r="ED93" s="262"/>
      <c r="EE93" s="262"/>
      <c r="EF93" s="262"/>
      <c r="EG93" s="262"/>
      <c r="EH93" s="262"/>
      <c r="EI93" s="262"/>
      <c r="EJ93" s="262"/>
      <c r="EK93" s="262"/>
      <c r="EL93" s="262"/>
      <c r="EM93" s="262"/>
      <c r="EN93" s="262"/>
      <c r="EO93" s="262"/>
      <c r="EP93" s="262"/>
      <c r="EQ93" s="262"/>
      <c r="ER93" s="262"/>
      <c r="ES93" s="262"/>
      <c r="ET93" s="262"/>
      <c r="EU93" s="262"/>
      <c r="EV93" s="262"/>
      <c r="EW93" s="262"/>
      <c r="EX93" s="262"/>
      <c r="EY93" s="262"/>
      <c r="EZ93" s="262"/>
      <c r="FA93" s="262"/>
      <c r="FB93" s="262"/>
      <c r="FC93" s="262"/>
      <c r="FD93" s="262"/>
      <c r="FE93" s="262"/>
      <c r="FF93" s="262"/>
      <c r="FG93" s="262"/>
      <c r="FH93" s="262"/>
      <c r="FI93" s="262"/>
      <c r="FJ93" s="262"/>
      <c r="FK93" s="262"/>
      <c r="FL93" s="262"/>
      <c r="FM93" s="262"/>
      <c r="FN93" s="262"/>
      <c r="FO93" s="262"/>
      <c r="FP93" s="262"/>
      <c r="FQ93" s="262"/>
      <c r="FR93" s="262"/>
      <c r="FS93" s="262"/>
      <c r="FT93" s="262"/>
      <c r="FU93" s="262"/>
      <c r="FV93" s="262"/>
      <c r="FW93" s="262"/>
      <c r="FX93" s="262"/>
      <c r="FY93" s="262"/>
      <c r="FZ93" s="262"/>
      <c r="GA93" s="262"/>
      <c r="GB93" s="262"/>
      <c r="GC93" s="262"/>
      <c r="GD93" s="262"/>
      <c r="GE93" s="262"/>
      <c r="GF93" s="262"/>
      <c r="GG93" s="262"/>
      <c r="GH93" s="262"/>
      <c r="GI93" s="262"/>
      <c r="GJ93" s="262"/>
      <c r="GK93" s="262"/>
      <c r="GL93" s="262"/>
      <c r="GM93" s="262"/>
      <c r="GN93" s="262"/>
      <c r="GO93" s="262"/>
      <c r="GP93" s="262"/>
      <c r="GQ93" s="262"/>
      <c r="GR93" s="262"/>
      <c r="GS93" s="262"/>
      <c r="GT93" s="262"/>
      <c r="GU93" s="262"/>
      <c r="GV93" s="262"/>
      <c r="GW93" s="262"/>
      <c r="GX93" s="262"/>
      <c r="GY93" s="262"/>
      <c r="GZ93" s="262"/>
      <c r="HA93" s="262"/>
      <c r="HB93" s="262"/>
      <c r="HC93" s="262"/>
      <c r="HD93" s="262"/>
      <c r="HE93" s="262"/>
      <c r="HF93" s="262"/>
      <c r="HG93" s="262"/>
      <c r="HH93" s="262"/>
      <c r="HI93" s="262"/>
      <c r="HJ93" s="262"/>
      <c r="HK93" s="262"/>
      <c r="HL93" s="262"/>
      <c r="HM93" s="262"/>
      <c r="HN93" s="262"/>
      <c r="HO93" s="262"/>
      <c r="HP93" s="262"/>
      <c r="HQ93" s="262"/>
      <c r="HR93" s="262"/>
      <c r="HS93" s="262"/>
      <c r="HT93" s="262"/>
      <c r="HU93" s="262"/>
      <c r="HV93" s="262"/>
      <c r="HW93" s="262"/>
      <c r="HX93" s="262"/>
      <c r="HY93" s="262"/>
      <c r="HZ93" s="262"/>
      <c r="IA93" s="262"/>
    </row>
    <row r="94" spans="1:235" s="267" customFormat="1" x14ac:dyDescent="0.2">
      <c r="A94" s="262"/>
      <c r="B94" s="263"/>
      <c r="C94" s="263"/>
      <c r="D94" s="263"/>
      <c r="E94" s="264"/>
      <c r="F94" s="264"/>
      <c r="G94" s="264"/>
      <c r="H94" s="265"/>
      <c r="I94" s="266"/>
      <c r="J94" s="264"/>
      <c r="K94" s="265"/>
      <c r="L94" s="266"/>
      <c r="M94" s="264"/>
      <c r="N94" s="265"/>
      <c r="O94" s="264"/>
      <c r="Q94" s="262"/>
      <c r="R94" s="262"/>
      <c r="S94" s="262"/>
      <c r="T94" s="262"/>
      <c r="U94" s="271"/>
      <c r="V94" s="271"/>
      <c r="W94" s="271"/>
      <c r="X94" s="271"/>
      <c r="Y94" s="271"/>
      <c r="Z94" s="269"/>
      <c r="AA94" s="269"/>
      <c r="AB94" s="269"/>
      <c r="AC94" s="271"/>
      <c r="AD94" s="271"/>
      <c r="AE94" s="271"/>
      <c r="AF94" s="262"/>
      <c r="AG94" s="262"/>
      <c r="AH94" s="262"/>
      <c r="AI94" s="262"/>
      <c r="AJ94" s="262"/>
      <c r="AK94" s="262"/>
      <c r="AL94" s="262"/>
      <c r="AM94" s="262"/>
      <c r="AN94" s="262"/>
      <c r="AO94" s="262"/>
      <c r="AP94" s="262"/>
      <c r="AQ94" s="262"/>
      <c r="AR94" s="262"/>
      <c r="AS94" s="262"/>
      <c r="AT94" s="262"/>
      <c r="AU94" s="262"/>
      <c r="AV94" s="262"/>
      <c r="AW94" s="262"/>
      <c r="AX94" s="262"/>
      <c r="AY94" s="262"/>
      <c r="AZ94" s="262"/>
      <c r="BA94" s="262"/>
      <c r="BB94" s="262"/>
      <c r="BC94" s="262"/>
      <c r="BD94" s="262"/>
      <c r="BE94" s="262"/>
      <c r="BF94" s="262"/>
      <c r="BG94" s="262"/>
      <c r="BH94" s="262"/>
      <c r="BI94" s="262"/>
      <c r="BJ94" s="262"/>
      <c r="BK94" s="262"/>
      <c r="BL94" s="262"/>
      <c r="BM94" s="262"/>
      <c r="BN94" s="262"/>
      <c r="BO94" s="262"/>
      <c r="BP94" s="262"/>
      <c r="BQ94" s="262"/>
      <c r="BR94" s="262"/>
      <c r="BS94" s="262"/>
      <c r="BT94" s="262"/>
      <c r="BU94" s="262"/>
      <c r="BV94" s="262"/>
      <c r="BW94" s="262"/>
      <c r="BX94" s="262"/>
      <c r="BY94" s="262"/>
      <c r="BZ94" s="262"/>
      <c r="CA94" s="262"/>
      <c r="CB94" s="262"/>
      <c r="CC94" s="262"/>
      <c r="CD94" s="262"/>
      <c r="CE94" s="262"/>
      <c r="CF94" s="262"/>
      <c r="CG94" s="262"/>
      <c r="CH94" s="262"/>
      <c r="CI94" s="262"/>
      <c r="CJ94" s="262"/>
      <c r="CK94" s="262"/>
      <c r="CL94" s="262"/>
      <c r="CM94" s="262"/>
      <c r="CN94" s="262"/>
      <c r="CO94" s="262"/>
      <c r="CP94" s="262"/>
      <c r="CQ94" s="262"/>
      <c r="CR94" s="262"/>
      <c r="CS94" s="262"/>
      <c r="CT94" s="262"/>
      <c r="CU94" s="262"/>
      <c r="CV94" s="262"/>
      <c r="CW94" s="262"/>
      <c r="CX94" s="262"/>
      <c r="CY94" s="262"/>
      <c r="CZ94" s="262"/>
      <c r="DA94" s="262"/>
      <c r="DB94" s="262"/>
      <c r="DC94" s="262"/>
      <c r="DD94" s="262"/>
      <c r="DE94" s="262"/>
      <c r="DF94" s="262"/>
      <c r="DG94" s="262"/>
      <c r="DH94" s="262"/>
      <c r="DI94" s="262"/>
      <c r="DJ94" s="262"/>
      <c r="DK94" s="262"/>
      <c r="DL94" s="262"/>
      <c r="DM94" s="262"/>
      <c r="DN94" s="262"/>
      <c r="DO94" s="262"/>
      <c r="DP94" s="262"/>
      <c r="DQ94" s="262"/>
      <c r="DR94" s="262"/>
      <c r="DS94" s="262"/>
      <c r="DT94" s="262"/>
      <c r="DU94" s="262"/>
      <c r="DV94" s="262"/>
      <c r="DW94" s="262"/>
      <c r="DX94" s="262"/>
      <c r="DY94" s="262"/>
      <c r="DZ94" s="262"/>
      <c r="EA94" s="262"/>
      <c r="EB94" s="262"/>
      <c r="EC94" s="262"/>
      <c r="ED94" s="262"/>
      <c r="EE94" s="262"/>
      <c r="EF94" s="262"/>
      <c r="EG94" s="262"/>
      <c r="EH94" s="262"/>
      <c r="EI94" s="262"/>
      <c r="EJ94" s="262"/>
      <c r="EK94" s="262"/>
      <c r="EL94" s="262"/>
      <c r="EM94" s="262"/>
      <c r="EN94" s="262"/>
      <c r="EO94" s="262"/>
      <c r="EP94" s="262"/>
      <c r="EQ94" s="262"/>
      <c r="ER94" s="262"/>
      <c r="ES94" s="262"/>
      <c r="ET94" s="262"/>
      <c r="EU94" s="262"/>
      <c r="EV94" s="262"/>
      <c r="EW94" s="262"/>
      <c r="EX94" s="262"/>
      <c r="EY94" s="262"/>
      <c r="EZ94" s="262"/>
      <c r="FA94" s="262"/>
      <c r="FB94" s="262"/>
      <c r="FC94" s="262"/>
      <c r="FD94" s="262"/>
      <c r="FE94" s="262"/>
      <c r="FF94" s="262"/>
      <c r="FG94" s="262"/>
      <c r="FH94" s="262"/>
      <c r="FI94" s="262"/>
      <c r="FJ94" s="262"/>
      <c r="FK94" s="262"/>
      <c r="FL94" s="262"/>
      <c r="FM94" s="262"/>
      <c r="FN94" s="262"/>
      <c r="FO94" s="262"/>
      <c r="FP94" s="262"/>
      <c r="FQ94" s="262"/>
      <c r="FR94" s="262"/>
      <c r="FS94" s="262"/>
      <c r="FT94" s="262"/>
      <c r="FU94" s="262"/>
      <c r="FV94" s="262"/>
      <c r="FW94" s="262"/>
      <c r="FX94" s="262"/>
      <c r="FY94" s="262"/>
      <c r="FZ94" s="262"/>
      <c r="GA94" s="262"/>
      <c r="GB94" s="262"/>
      <c r="GC94" s="262"/>
      <c r="GD94" s="262"/>
      <c r="GE94" s="262"/>
      <c r="GF94" s="262"/>
      <c r="GG94" s="262"/>
      <c r="GH94" s="262"/>
      <c r="GI94" s="262"/>
      <c r="GJ94" s="262"/>
      <c r="GK94" s="262"/>
      <c r="GL94" s="262"/>
      <c r="GM94" s="262"/>
      <c r="GN94" s="262"/>
      <c r="GO94" s="262"/>
      <c r="GP94" s="262"/>
      <c r="GQ94" s="262"/>
      <c r="GR94" s="262"/>
      <c r="GS94" s="262"/>
      <c r="GT94" s="262"/>
      <c r="GU94" s="262"/>
      <c r="GV94" s="262"/>
      <c r="GW94" s="262"/>
      <c r="GX94" s="262"/>
      <c r="GY94" s="262"/>
      <c r="GZ94" s="262"/>
      <c r="HA94" s="262"/>
      <c r="HB94" s="262"/>
      <c r="HC94" s="262"/>
      <c r="HD94" s="262"/>
      <c r="HE94" s="262"/>
      <c r="HF94" s="262"/>
      <c r="HG94" s="262"/>
      <c r="HH94" s="262"/>
      <c r="HI94" s="262"/>
      <c r="HJ94" s="262"/>
      <c r="HK94" s="262"/>
      <c r="HL94" s="262"/>
      <c r="HM94" s="262"/>
      <c r="HN94" s="262"/>
      <c r="HO94" s="262"/>
      <c r="HP94" s="262"/>
      <c r="HQ94" s="262"/>
      <c r="HR94" s="262"/>
      <c r="HS94" s="262"/>
      <c r="HT94" s="262"/>
      <c r="HU94" s="262"/>
      <c r="HV94" s="262"/>
      <c r="HW94" s="262"/>
      <c r="HX94" s="262"/>
      <c r="HY94" s="262"/>
      <c r="HZ94" s="262"/>
      <c r="IA94" s="262"/>
    </row>
    <row r="95" spans="1:235" s="267" customFormat="1" x14ac:dyDescent="0.2">
      <c r="A95" s="262"/>
      <c r="B95" s="263"/>
      <c r="C95" s="263"/>
      <c r="D95" s="263"/>
      <c r="E95" s="264"/>
      <c r="F95" s="264"/>
      <c r="G95" s="264"/>
      <c r="H95" s="265"/>
      <c r="I95" s="266"/>
      <c r="J95" s="264"/>
      <c r="K95" s="265"/>
      <c r="L95" s="266"/>
      <c r="M95" s="264"/>
      <c r="N95" s="265"/>
      <c r="O95" s="264"/>
      <c r="Q95" s="262"/>
      <c r="R95" s="262"/>
      <c r="S95" s="262"/>
      <c r="T95" s="262"/>
      <c r="U95" s="271"/>
      <c r="V95" s="271"/>
      <c r="W95" s="271"/>
      <c r="X95" s="271"/>
      <c r="Y95" s="271"/>
      <c r="Z95" s="269"/>
      <c r="AA95" s="269"/>
      <c r="AB95" s="269"/>
      <c r="AC95" s="271"/>
      <c r="AD95" s="271"/>
      <c r="AE95" s="271"/>
      <c r="AF95" s="262"/>
      <c r="AG95" s="262"/>
      <c r="AH95" s="262"/>
      <c r="AI95" s="262"/>
      <c r="AJ95" s="262"/>
      <c r="AK95" s="262"/>
      <c r="AL95" s="262"/>
      <c r="AM95" s="262"/>
      <c r="AN95" s="262"/>
      <c r="AO95" s="262"/>
      <c r="AP95" s="262"/>
      <c r="AQ95" s="262"/>
      <c r="AR95" s="262"/>
      <c r="AS95" s="262"/>
      <c r="AT95" s="262"/>
      <c r="AU95" s="262"/>
      <c r="AV95" s="262"/>
      <c r="AW95" s="262"/>
      <c r="AX95" s="262"/>
      <c r="AY95" s="262"/>
      <c r="AZ95" s="262"/>
      <c r="BA95" s="262"/>
      <c r="BB95" s="262"/>
      <c r="BC95" s="262"/>
      <c r="BD95" s="262"/>
      <c r="BE95" s="262"/>
      <c r="BF95" s="262"/>
      <c r="BG95" s="262"/>
      <c r="BH95" s="262"/>
      <c r="BI95" s="262"/>
      <c r="BJ95" s="262"/>
      <c r="BK95" s="262"/>
      <c r="BL95" s="262"/>
      <c r="BM95" s="262"/>
      <c r="BN95" s="262"/>
      <c r="BO95" s="262"/>
      <c r="BP95" s="262"/>
      <c r="BQ95" s="262"/>
      <c r="BR95" s="262"/>
      <c r="BS95" s="262"/>
      <c r="BT95" s="262"/>
      <c r="BU95" s="262"/>
      <c r="BV95" s="262"/>
      <c r="BW95" s="262"/>
      <c r="BX95" s="262"/>
      <c r="BY95" s="262"/>
      <c r="BZ95" s="262"/>
      <c r="CA95" s="262"/>
      <c r="CB95" s="262"/>
      <c r="CC95" s="262"/>
      <c r="CD95" s="262"/>
      <c r="CE95" s="262"/>
      <c r="CF95" s="262"/>
      <c r="CG95" s="262"/>
      <c r="CH95" s="262"/>
      <c r="CI95" s="262"/>
      <c r="CJ95" s="262"/>
      <c r="CK95" s="262"/>
      <c r="CL95" s="262"/>
      <c r="CM95" s="262"/>
      <c r="CN95" s="262"/>
      <c r="CO95" s="262"/>
      <c r="CP95" s="262"/>
      <c r="CQ95" s="262"/>
      <c r="CR95" s="262"/>
      <c r="CS95" s="262"/>
      <c r="CT95" s="262"/>
      <c r="CU95" s="262"/>
      <c r="CV95" s="262"/>
      <c r="CW95" s="262"/>
      <c r="CX95" s="262"/>
      <c r="CY95" s="262"/>
      <c r="CZ95" s="262"/>
      <c r="DA95" s="262"/>
      <c r="DB95" s="262"/>
      <c r="DC95" s="262"/>
      <c r="DD95" s="262"/>
      <c r="DE95" s="262"/>
      <c r="DF95" s="262"/>
      <c r="DG95" s="262"/>
      <c r="DH95" s="262"/>
      <c r="DI95" s="262"/>
      <c r="DJ95" s="262"/>
      <c r="DK95" s="262"/>
      <c r="DL95" s="262"/>
      <c r="DM95" s="262"/>
      <c r="DN95" s="262"/>
      <c r="DO95" s="262"/>
      <c r="DP95" s="262"/>
      <c r="DQ95" s="262"/>
      <c r="DR95" s="262"/>
      <c r="DS95" s="262"/>
      <c r="DT95" s="262"/>
      <c r="DU95" s="262"/>
      <c r="DV95" s="262"/>
      <c r="DW95" s="262"/>
      <c r="DX95" s="262"/>
      <c r="DY95" s="262"/>
      <c r="DZ95" s="262"/>
      <c r="EA95" s="262"/>
      <c r="EB95" s="262"/>
      <c r="EC95" s="262"/>
      <c r="ED95" s="262"/>
      <c r="EE95" s="262"/>
      <c r="EF95" s="262"/>
      <c r="EG95" s="262"/>
      <c r="EH95" s="262"/>
      <c r="EI95" s="262"/>
      <c r="EJ95" s="262"/>
      <c r="EK95" s="262"/>
      <c r="EL95" s="262"/>
      <c r="EM95" s="262"/>
      <c r="EN95" s="262"/>
      <c r="EO95" s="262"/>
      <c r="EP95" s="262"/>
      <c r="EQ95" s="262"/>
      <c r="ER95" s="262"/>
      <c r="ES95" s="262"/>
      <c r="ET95" s="262"/>
      <c r="EU95" s="262"/>
      <c r="EV95" s="262"/>
      <c r="EW95" s="262"/>
      <c r="EX95" s="262"/>
      <c r="EY95" s="262"/>
      <c r="EZ95" s="262"/>
      <c r="FA95" s="262"/>
      <c r="FB95" s="262"/>
      <c r="FC95" s="262"/>
      <c r="FD95" s="262"/>
      <c r="FE95" s="262"/>
      <c r="FF95" s="262"/>
      <c r="FG95" s="262"/>
      <c r="FH95" s="262"/>
      <c r="FI95" s="262"/>
      <c r="FJ95" s="262"/>
      <c r="FK95" s="262"/>
      <c r="FL95" s="262"/>
      <c r="FM95" s="262"/>
      <c r="FN95" s="262"/>
      <c r="FO95" s="262"/>
      <c r="FP95" s="262"/>
      <c r="FQ95" s="262"/>
      <c r="FR95" s="262"/>
      <c r="FS95" s="262"/>
      <c r="FT95" s="262"/>
      <c r="FU95" s="262"/>
      <c r="FV95" s="262"/>
      <c r="FW95" s="262"/>
      <c r="FX95" s="262"/>
      <c r="FY95" s="262"/>
      <c r="FZ95" s="262"/>
      <c r="GA95" s="262"/>
      <c r="GB95" s="262"/>
      <c r="GC95" s="262"/>
      <c r="GD95" s="262"/>
      <c r="GE95" s="262"/>
      <c r="GF95" s="262"/>
      <c r="GG95" s="262"/>
      <c r="GH95" s="262"/>
      <c r="GI95" s="262"/>
      <c r="GJ95" s="262"/>
      <c r="GK95" s="262"/>
      <c r="GL95" s="262"/>
      <c r="GM95" s="262"/>
      <c r="GN95" s="262"/>
      <c r="GO95" s="262"/>
      <c r="GP95" s="262"/>
      <c r="GQ95" s="262"/>
      <c r="GR95" s="262"/>
      <c r="GS95" s="262"/>
      <c r="GT95" s="262"/>
      <c r="GU95" s="262"/>
      <c r="GV95" s="262"/>
      <c r="GW95" s="262"/>
      <c r="GX95" s="262"/>
      <c r="GY95" s="262"/>
      <c r="GZ95" s="262"/>
      <c r="HA95" s="262"/>
      <c r="HB95" s="262"/>
      <c r="HC95" s="262"/>
      <c r="HD95" s="262"/>
      <c r="HE95" s="262"/>
      <c r="HF95" s="262"/>
      <c r="HG95" s="262"/>
      <c r="HH95" s="262"/>
      <c r="HI95" s="262"/>
      <c r="HJ95" s="262"/>
      <c r="HK95" s="262"/>
      <c r="HL95" s="262"/>
      <c r="HM95" s="262"/>
      <c r="HN95" s="262"/>
      <c r="HO95" s="262"/>
      <c r="HP95" s="262"/>
      <c r="HQ95" s="262"/>
      <c r="HR95" s="262"/>
      <c r="HS95" s="262"/>
      <c r="HT95" s="262"/>
      <c r="HU95" s="262"/>
      <c r="HV95" s="262"/>
      <c r="HW95" s="262"/>
      <c r="HX95" s="262"/>
      <c r="HY95" s="262"/>
      <c r="HZ95" s="262"/>
      <c r="IA95" s="262"/>
    </row>
    <row r="96" spans="1:235" s="267" customFormat="1" x14ac:dyDescent="0.2">
      <c r="A96" s="262"/>
      <c r="B96" s="263"/>
      <c r="C96" s="263"/>
      <c r="D96" s="263"/>
      <c r="E96" s="264"/>
      <c r="F96" s="264"/>
      <c r="G96" s="264"/>
      <c r="H96" s="265"/>
      <c r="I96" s="266"/>
      <c r="J96" s="264"/>
      <c r="K96" s="265"/>
      <c r="L96" s="266"/>
      <c r="M96" s="264"/>
      <c r="N96" s="265"/>
      <c r="O96" s="264"/>
      <c r="Q96" s="262"/>
      <c r="R96" s="262"/>
      <c r="S96" s="262"/>
      <c r="T96" s="262"/>
      <c r="U96" s="271"/>
      <c r="V96" s="271"/>
      <c r="W96" s="271"/>
      <c r="X96" s="271"/>
      <c r="Y96" s="271"/>
      <c r="Z96" s="269"/>
      <c r="AA96" s="269"/>
      <c r="AB96" s="269"/>
      <c r="AC96" s="271"/>
      <c r="AD96" s="271"/>
      <c r="AE96" s="271"/>
      <c r="AF96" s="262"/>
      <c r="AG96" s="262"/>
      <c r="AH96" s="262"/>
      <c r="AI96" s="262"/>
      <c r="AJ96" s="262"/>
      <c r="AK96" s="262"/>
      <c r="AL96" s="262"/>
      <c r="AM96" s="262"/>
      <c r="AN96" s="262"/>
      <c r="AO96" s="262"/>
      <c r="AP96" s="262"/>
      <c r="AQ96" s="262"/>
      <c r="AR96" s="262"/>
      <c r="AS96" s="262"/>
      <c r="AT96" s="262"/>
      <c r="AU96" s="262"/>
      <c r="AV96" s="262"/>
      <c r="AW96" s="262"/>
      <c r="AX96" s="262"/>
      <c r="AY96" s="262"/>
      <c r="AZ96" s="262"/>
      <c r="BA96" s="262"/>
      <c r="BB96" s="262"/>
      <c r="BC96" s="262"/>
      <c r="BD96" s="262"/>
      <c r="BE96" s="262"/>
      <c r="BF96" s="262"/>
      <c r="BG96" s="262"/>
      <c r="BH96" s="262"/>
      <c r="BI96" s="262"/>
      <c r="BJ96" s="262"/>
      <c r="BK96" s="262"/>
      <c r="BL96" s="262"/>
      <c r="BM96" s="262"/>
      <c r="BN96" s="262"/>
      <c r="BO96" s="262"/>
      <c r="BP96" s="262"/>
      <c r="BQ96" s="262"/>
      <c r="BR96" s="262"/>
      <c r="BS96" s="262"/>
      <c r="BT96" s="262"/>
      <c r="BU96" s="262"/>
      <c r="BV96" s="262"/>
      <c r="BW96" s="262"/>
      <c r="BX96" s="262"/>
      <c r="BY96" s="262"/>
      <c r="BZ96" s="262"/>
      <c r="CA96" s="262"/>
      <c r="CB96" s="262"/>
      <c r="CC96" s="262"/>
      <c r="CD96" s="262"/>
      <c r="CE96" s="262"/>
      <c r="CF96" s="262"/>
      <c r="CG96" s="262"/>
      <c r="CH96" s="262"/>
      <c r="CI96" s="262"/>
      <c r="CJ96" s="262"/>
      <c r="CK96" s="262"/>
      <c r="CL96" s="262"/>
      <c r="CM96" s="262"/>
      <c r="CN96" s="262"/>
      <c r="CO96" s="262"/>
      <c r="CP96" s="262"/>
      <c r="CQ96" s="262"/>
      <c r="CR96" s="262"/>
      <c r="CS96" s="262"/>
      <c r="CT96" s="262"/>
      <c r="CU96" s="262"/>
      <c r="CV96" s="262"/>
      <c r="CW96" s="262"/>
      <c r="CX96" s="262"/>
      <c r="CY96" s="262"/>
      <c r="CZ96" s="262"/>
      <c r="DA96" s="262"/>
      <c r="DB96" s="262"/>
      <c r="DC96" s="262"/>
      <c r="DD96" s="262"/>
      <c r="DE96" s="262"/>
      <c r="DF96" s="262"/>
      <c r="DG96" s="262"/>
      <c r="DH96" s="262"/>
      <c r="DI96" s="262"/>
      <c r="DJ96" s="262"/>
      <c r="DK96" s="262"/>
      <c r="DL96" s="262"/>
      <c r="DM96" s="262"/>
      <c r="DN96" s="262"/>
      <c r="DO96" s="262"/>
      <c r="DP96" s="262"/>
      <c r="DQ96" s="262"/>
      <c r="DR96" s="262"/>
      <c r="DS96" s="262"/>
      <c r="DT96" s="262"/>
      <c r="DU96" s="262"/>
      <c r="DV96" s="262"/>
      <c r="DW96" s="262"/>
      <c r="DX96" s="262"/>
      <c r="DY96" s="262"/>
      <c r="DZ96" s="262"/>
      <c r="EA96" s="262"/>
      <c r="EB96" s="262"/>
      <c r="EC96" s="262"/>
      <c r="ED96" s="262"/>
      <c r="EE96" s="262"/>
      <c r="EF96" s="262"/>
      <c r="EG96" s="262"/>
      <c r="EH96" s="262"/>
      <c r="EI96" s="262"/>
      <c r="EJ96" s="262"/>
      <c r="EK96" s="262"/>
      <c r="EL96" s="262"/>
      <c r="EM96" s="262"/>
      <c r="EN96" s="262"/>
      <c r="EO96" s="262"/>
      <c r="EP96" s="262"/>
      <c r="EQ96" s="262"/>
      <c r="ER96" s="262"/>
      <c r="ES96" s="262"/>
      <c r="ET96" s="262"/>
      <c r="EU96" s="262"/>
      <c r="EV96" s="262"/>
      <c r="EW96" s="262"/>
      <c r="EX96" s="262"/>
      <c r="EY96" s="262"/>
      <c r="EZ96" s="262"/>
      <c r="FA96" s="262"/>
      <c r="FB96" s="262"/>
      <c r="FC96" s="262"/>
      <c r="FD96" s="262"/>
      <c r="FE96" s="262"/>
      <c r="FF96" s="262"/>
      <c r="FG96" s="262"/>
      <c r="FH96" s="262"/>
      <c r="FI96" s="262"/>
      <c r="FJ96" s="262"/>
      <c r="FK96" s="262"/>
      <c r="FL96" s="262"/>
      <c r="FM96" s="262"/>
      <c r="FN96" s="262"/>
      <c r="FO96" s="262"/>
      <c r="FP96" s="262"/>
      <c r="FQ96" s="262"/>
      <c r="FR96" s="262"/>
      <c r="FS96" s="262"/>
      <c r="FT96" s="262"/>
      <c r="FU96" s="262"/>
      <c r="FV96" s="262"/>
      <c r="FW96" s="262"/>
      <c r="FX96" s="262"/>
      <c r="FY96" s="262"/>
      <c r="FZ96" s="262"/>
      <c r="GA96" s="262"/>
      <c r="GB96" s="262"/>
      <c r="GC96" s="262"/>
      <c r="GD96" s="262"/>
      <c r="GE96" s="262"/>
      <c r="GF96" s="262"/>
      <c r="GG96" s="262"/>
      <c r="GH96" s="262"/>
      <c r="GI96" s="262"/>
      <c r="GJ96" s="262"/>
      <c r="GK96" s="262"/>
      <c r="GL96" s="262"/>
      <c r="GM96" s="262"/>
      <c r="GN96" s="262"/>
      <c r="GO96" s="262"/>
      <c r="GP96" s="262"/>
      <c r="GQ96" s="262"/>
      <c r="GR96" s="262"/>
      <c r="GS96" s="262"/>
      <c r="GT96" s="262"/>
      <c r="GU96" s="262"/>
      <c r="GV96" s="262"/>
      <c r="GW96" s="262"/>
      <c r="GX96" s="262"/>
      <c r="GY96" s="262"/>
      <c r="GZ96" s="262"/>
      <c r="HA96" s="262"/>
      <c r="HB96" s="262"/>
      <c r="HC96" s="262"/>
      <c r="HD96" s="262"/>
      <c r="HE96" s="262"/>
      <c r="HF96" s="262"/>
      <c r="HG96" s="262"/>
      <c r="HH96" s="262"/>
      <c r="HI96" s="262"/>
      <c r="HJ96" s="262"/>
      <c r="HK96" s="262"/>
      <c r="HL96" s="262"/>
      <c r="HM96" s="262"/>
      <c r="HN96" s="262"/>
      <c r="HO96" s="262"/>
      <c r="HP96" s="262"/>
      <c r="HQ96" s="262"/>
      <c r="HR96" s="262"/>
      <c r="HS96" s="262"/>
      <c r="HT96" s="262"/>
      <c r="HU96" s="262"/>
      <c r="HV96" s="262"/>
      <c r="HW96" s="262"/>
      <c r="HX96" s="262"/>
      <c r="HY96" s="262"/>
      <c r="HZ96" s="262"/>
      <c r="IA96" s="262"/>
    </row>
    <row r="97" spans="1:235" s="267" customFormat="1" x14ac:dyDescent="0.2">
      <c r="A97" s="262"/>
      <c r="B97" s="263"/>
      <c r="C97" s="263"/>
      <c r="D97" s="263"/>
      <c r="E97" s="264"/>
      <c r="F97" s="264"/>
      <c r="G97" s="264"/>
      <c r="H97" s="265"/>
      <c r="I97" s="266"/>
      <c r="J97" s="264"/>
      <c r="K97" s="265"/>
      <c r="L97" s="266"/>
      <c r="M97" s="264"/>
      <c r="N97" s="265"/>
      <c r="O97" s="264"/>
      <c r="Q97" s="262"/>
      <c r="R97" s="262"/>
      <c r="S97" s="262"/>
      <c r="T97" s="262"/>
      <c r="U97" s="271"/>
      <c r="V97" s="271"/>
      <c r="W97" s="271"/>
      <c r="X97" s="271"/>
      <c r="Y97" s="271"/>
      <c r="Z97" s="269"/>
      <c r="AA97" s="269"/>
      <c r="AB97" s="269"/>
      <c r="AC97" s="271"/>
      <c r="AD97" s="271"/>
      <c r="AE97" s="271"/>
      <c r="AF97" s="262"/>
      <c r="AG97" s="262"/>
      <c r="AH97" s="262"/>
      <c r="AI97" s="262"/>
      <c r="AJ97" s="262"/>
      <c r="AK97" s="262"/>
      <c r="AL97" s="262"/>
      <c r="AM97" s="262"/>
      <c r="AN97" s="262"/>
      <c r="AO97" s="262"/>
      <c r="AP97" s="262"/>
      <c r="AQ97" s="262"/>
      <c r="AR97" s="262"/>
      <c r="AS97" s="262"/>
      <c r="AT97" s="262"/>
      <c r="AU97" s="262"/>
      <c r="AV97" s="262"/>
      <c r="AW97" s="262"/>
      <c r="AX97" s="262"/>
      <c r="AY97" s="262"/>
      <c r="AZ97" s="262"/>
      <c r="BA97" s="262"/>
      <c r="BB97" s="262"/>
      <c r="BC97" s="262"/>
      <c r="BD97" s="262"/>
      <c r="BE97" s="262"/>
      <c r="BF97" s="262"/>
      <c r="BG97" s="262"/>
      <c r="BH97" s="262"/>
      <c r="BI97" s="262"/>
      <c r="BJ97" s="262"/>
      <c r="BK97" s="262"/>
      <c r="BL97" s="262"/>
      <c r="BM97" s="262"/>
      <c r="BN97" s="262"/>
      <c r="BO97" s="262"/>
      <c r="BP97" s="262"/>
      <c r="BQ97" s="262"/>
      <c r="BR97" s="262"/>
      <c r="BS97" s="262"/>
      <c r="BT97" s="262"/>
      <c r="BU97" s="262"/>
      <c r="BV97" s="262"/>
      <c r="BW97" s="262"/>
      <c r="BX97" s="262"/>
      <c r="BY97" s="262"/>
      <c r="BZ97" s="262"/>
      <c r="CA97" s="262"/>
      <c r="CB97" s="262"/>
      <c r="CC97" s="262"/>
      <c r="CD97" s="262"/>
      <c r="CE97" s="262"/>
      <c r="CF97" s="262"/>
      <c r="CG97" s="262"/>
      <c r="CH97" s="262"/>
      <c r="CI97" s="262"/>
      <c r="CJ97" s="262"/>
      <c r="CK97" s="262"/>
      <c r="CL97" s="262"/>
      <c r="CM97" s="262"/>
      <c r="CN97" s="262"/>
      <c r="CO97" s="262"/>
      <c r="CP97" s="262"/>
      <c r="CQ97" s="262"/>
      <c r="CR97" s="262"/>
      <c r="CS97" s="262"/>
      <c r="CT97" s="262"/>
      <c r="CU97" s="262"/>
      <c r="CV97" s="262"/>
      <c r="CW97" s="262"/>
      <c r="CX97" s="262"/>
      <c r="CY97" s="262"/>
      <c r="CZ97" s="262"/>
      <c r="DA97" s="262"/>
      <c r="DB97" s="262"/>
      <c r="DC97" s="262"/>
      <c r="DD97" s="262"/>
      <c r="DE97" s="262"/>
      <c r="DF97" s="262"/>
      <c r="DG97" s="262"/>
      <c r="DH97" s="262"/>
      <c r="DI97" s="262"/>
      <c r="DJ97" s="262"/>
      <c r="DK97" s="262"/>
      <c r="DL97" s="262"/>
      <c r="DM97" s="262"/>
      <c r="DN97" s="262"/>
      <c r="DO97" s="262"/>
      <c r="DP97" s="262"/>
      <c r="DQ97" s="262"/>
      <c r="DR97" s="262"/>
      <c r="DS97" s="262"/>
      <c r="DT97" s="262"/>
      <c r="DU97" s="262"/>
      <c r="DV97" s="262"/>
      <c r="DW97" s="262"/>
      <c r="DX97" s="262"/>
      <c r="DY97" s="262"/>
      <c r="DZ97" s="262"/>
      <c r="EA97" s="262"/>
      <c r="EB97" s="262"/>
      <c r="EC97" s="262"/>
      <c r="ED97" s="262"/>
      <c r="EE97" s="262"/>
      <c r="EF97" s="262"/>
      <c r="EG97" s="262"/>
      <c r="EH97" s="262"/>
      <c r="EI97" s="262"/>
      <c r="EJ97" s="262"/>
      <c r="EK97" s="262"/>
      <c r="EL97" s="262"/>
      <c r="EM97" s="262"/>
      <c r="EN97" s="262"/>
      <c r="EO97" s="262"/>
      <c r="EP97" s="262"/>
      <c r="EQ97" s="262"/>
      <c r="ER97" s="262"/>
      <c r="ES97" s="262"/>
      <c r="ET97" s="262"/>
      <c r="EU97" s="262"/>
      <c r="EV97" s="262"/>
      <c r="EW97" s="262"/>
      <c r="EX97" s="262"/>
      <c r="EY97" s="262"/>
      <c r="EZ97" s="262"/>
      <c r="FA97" s="262"/>
      <c r="FB97" s="262"/>
      <c r="FC97" s="262"/>
      <c r="FD97" s="262"/>
      <c r="FE97" s="262"/>
      <c r="FF97" s="262"/>
      <c r="FG97" s="262"/>
      <c r="FH97" s="262"/>
      <c r="FI97" s="262"/>
      <c r="FJ97" s="262"/>
      <c r="FK97" s="262"/>
      <c r="FL97" s="262"/>
      <c r="FM97" s="262"/>
      <c r="FN97" s="262"/>
      <c r="FO97" s="262"/>
      <c r="FP97" s="262"/>
      <c r="FQ97" s="262"/>
      <c r="FR97" s="262"/>
      <c r="FS97" s="262"/>
      <c r="FT97" s="262"/>
      <c r="FU97" s="262"/>
      <c r="FV97" s="262"/>
      <c r="FW97" s="262"/>
      <c r="FX97" s="262"/>
      <c r="FY97" s="262"/>
      <c r="FZ97" s="262"/>
      <c r="GA97" s="262"/>
      <c r="GB97" s="262"/>
      <c r="GC97" s="262"/>
      <c r="GD97" s="262"/>
      <c r="GE97" s="262"/>
      <c r="GF97" s="262"/>
      <c r="GG97" s="262"/>
      <c r="GH97" s="262"/>
      <c r="GI97" s="262"/>
      <c r="GJ97" s="262"/>
      <c r="GK97" s="262"/>
      <c r="GL97" s="262"/>
      <c r="GM97" s="262"/>
      <c r="GN97" s="262"/>
      <c r="GO97" s="262"/>
      <c r="GP97" s="262"/>
      <c r="GQ97" s="262"/>
      <c r="GR97" s="262"/>
      <c r="GS97" s="262"/>
      <c r="GT97" s="262"/>
      <c r="GU97" s="262"/>
      <c r="GV97" s="262"/>
      <c r="GW97" s="262"/>
      <c r="GX97" s="262"/>
      <c r="GY97" s="262"/>
      <c r="GZ97" s="262"/>
      <c r="HA97" s="262"/>
      <c r="HB97" s="262"/>
      <c r="HC97" s="262"/>
      <c r="HD97" s="262"/>
      <c r="HE97" s="262"/>
      <c r="HF97" s="262"/>
      <c r="HG97" s="262"/>
      <c r="HH97" s="262"/>
      <c r="HI97" s="262"/>
      <c r="HJ97" s="262"/>
      <c r="HK97" s="262"/>
      <c r="HL97" s="262"/>
      <c r="HM97" s="262"/>
      <c r="HN97" s="262"/>
      <c r="HO97" s="262"/>
      <c r="HP97" s="262"/>
      <c r="HQ97" s="262"/>
      <c r="HR97" s="262"/>
      <c r="HS97" s="262"/>
      <c r="HT97" s="262"/>
      <c r="HU97" s="262"/>
      <c r="HV97" s="262"/>
      <c r="HW97" s="262"/>
      <c r="HX97" s="262"/>
      <c r="HY97" s="262"/>
      <c r="HZ97" s="262"/>
      <c r="IA97" s="262"/>
    </row>
    <row r="98" spans="1:235" s="267" customFormat="1" x14ac:dyDescent="0.2">
      <c r="A98" s="262"/>
      <c r="B98" s="263"/>
      <c r="C98" s="263"/>
      <c r="D98" s="263"/>
      <c r="E98" s="264"/>
      <c r="F98" s="264"/>
      <c r="G98" s="264"/>
      <c r="H98" s="265"/>
      <c r="I98" s="266"/>
      <c r="J98" s="264"/>
      <c r="K98" s="265"/>
      <c r="L98" s="266"/>
      <c r="M98" s="264"/>
      <c r="N98" s="265"/>
      <c r="O98" s="264"/>
      <c r="Q98" s="262"/>
      <c r="R98" s="262"/>
      <c r="S98" s="262"/>
      <c r="T98" s="262"/>
      <c r="U98" s="271"/>
      <c r="V98" s="271"/>
      <c r="W98" s="271"/>
      <c r="X98" s="271"/>
      <c r="Y98" s="271"/>
      <c r="Z98" s="269"/>
      <c r="AA98" s="269"/>
      <c r="AB98" s="269"/>
      <c r="AC98" s="271"/>
      <c r="AD98" s="271"/>
      <c r="AE98" s="271"/>
      <c r="AF98" s="262"/>
      <c r="AG98" s="262"/>
      <c r="AH98" s="262"/>
      <c r="AI98" s="262"/>
      <c r="AJ98" s="262"/>
      <c r="AK98" s="262"/>
      <c r="AL98" s="262"/>
      <c r="AM98" s="262"/>
      <c r="AN98" s="262"/>
      <c r="AO98" s="262"/>
      <c r="AP98" s="262"/>
      <c r="AQ98" s="262"/>
      <c r="AR98" s="262"/>
      <c r="AS98" s="262"/>
      <c r="AT98" s="262"/>
      <c r="AU98" s="262"/>
      <c r="AV98" s="262"/>
      <c r="AW98" s="262"/>
      <c r="AX98" s="262"/>
      <c r="AY98" s="262"/>
      <c r="AZ98" s="262"/>
      <c r="BA98" s="262"/>
      <c r="BB98" s="262"/>
      <c r="BC98" s="262"/>
      <c r="BD98" s="262"/>
      <c r="BE98" s="262"/>
      <c r="BF98" s="262"/>
      <c r="BG98" s="262"/>
      <c r="BH98" s="262"/>
      <c r="BI98" s="262"/>
      <c r="BJ98" s="262"/>
      <c r="BK98" s="262"/>
      <c r="BL98" s="262"/>
      <c r="BM98" s="262"/>
      <c r="BN98" s="262"/>
      <c r="BO98" s="262"/>
      <c r="BP98" s="262"/>
      <c r="BQ98" s="262"/>
      <c r="BR98" s="262"/>
      <c r="BS98" s="262"/>
      <c r="BT98" s="262"/>
      <c r="BU98" s="262"/>
      <c r="BV98" s="262"/>
      <c r="BW98" s="262"/>
      <c r="BX98" s="262"/>
      <c r="BY98" s="262"/>
      <c r="BZ98" s="262"/>
      <c r="CA98" s="262"/>
      <c r="CB98" s="262"/>
      <c r="CC98" s="262"/>
      <c r="CD98" s="262"/>
      <c r="CE98" s="262"/>
      <c r="CF98" s="262"/>
      <c r="CG98" s="262"/>
      <c r="CH98" s="262"/>
      <c r="CI98" s="262"/>
      <c r="CJ98" s="262"/>
      <c r="CK98" s="262"/>
      <c r="CL98" s="262"/>
      <c r="CM98" s="262"/>
      <c r="CN98" s="262"/>
      <c r="CO98" s="262"/>
      <c r="CP98" s="262"/>
      <c r="CQ98" s="262"/>
      <c r="CR98" s="262"/>
      <c r="CS98" s="262"/>
      <c r="CT98" s="262"/>
      <c r="CU98" s="262"/>
      <c r="CV98" s="262"/>
      <c r="CW98" s="262"/>
      <c r="CX98" s="262"/>
      <c r="CY98" s="262"/>
      <c r="CZ98" s="262"/>
      <c r="DA98" s="262"/>
      <c r="DB98" s="262"/>
      <c r="DC98" s="262"/>
      <c r="DD98" s="262"/>
      <c r="DE98" s="262"/>
      <c r="DF98" s="262"/>
      <c r="DG98" s="262"/>
      <c r="DH98" s="262"/>
      <c r="DI98" s="262"/>
      <c r="DJ98" s="262"/>
      <c r="DK98" s="262"/>
      <c r="DL98" s="262"/>
      <c r="DM98" s="262"/>
      <c r="DN98" s="262"/>
      <c r="DO98" s="262"/>
      <c r="DP98" s="262"/>
      <c r="DQ98" s="262"/>
      <c r="DR98" s="262"/>
      <c r="DS98" s="262"/>
      <c r="DT98" s="262"/>
      <c r="DU98" s="262"/>
      <c r="DV98" s="262"/>
      <c r="DW98" s="262"/>
      <c r="DX98" s="262"/>
      <c r="DY98" s="262"/>
      <c r="DZ98" s="262"/>
      <c r="EA98" s="262"/>
      <c r="EB98" s="262"/>
      <c r="EC98" s="262"/>
      <c r="ED98" s="262"/>
      <c r="EE98" s="262"/>
      <c r="EF98" s="262"/>
      <c r="EG98" s="262"/>
      <c r="EH98" s="262"/>
      <c r="EI98" s="262"/>
      <c r="EJ98" s="262"/>
      <c r="EK98" s="262"/>
      <c r="EL98" s="262"/>
      <c r="EM98" s="262"/>
      <c r="EN98" s="262"/>
      <c r="EO98" s="262"/>
      <c r="EP98" s="262"/>
      <c r="EQ98" s="262"/>
      <c r="ER98" s="262"/>
      <c r="ES98" s="262"/>
      <c r="ET98" s="262"/>
      <c r="EU98" s="262"/>
      <c r="EV98" s="262"/>
      <c r="EW98" s="262"/>
      <c r="EX98" s="262"/>
      <c r="EY98" s="262"/>
      <c r="EZ98" s="262"/>
      <c r="FA98" s="262"/>
      <c r="FB98" s="262"/>
      <c r="FC98" s="262"/>
      <c r="FD98" s="262"/>
      <c r="FE98" s="262"/>
      <c r="FF98" s="262"/>
      <c r="FG98" s="262"/>
      <c r="FH98" s="262"/>
      <c r="FI98" s="262"/>
      <c r="FJ98" s="262"/>
      <c r="FK98" s="262"/>
      <c r="FL98" s="262"/>
      <c r="FM98" s="262"/>
      <c r="FN98" s="262"/>
      <c r="FO98" s="262"/>
      <c r="FP98" s="262"/>
      <c r="FQ98" s="262"/>
      <c r="FR98" s="262"/>
      <c r="FS98" s="262"/>
      <c r="FT98" s="262"/>
      <c r="FU98" s="262"/>
      <c r="FV98" s="262"/>
      <c r="FW98" s="262"/>
      <c r="FX98" s="262"/>
      <c r="FY98" s="262"/>
      <c r="FZ98" s="262"/>
      <c r="GA98" s="262"/>
      <c r="GB98" s="262"/>
      <c r="GC98" s="262"/>
      <c r="GD98" s="262"/>
      <c r="GE98" s="262"/>
      <c r="GF98" s="262"/>
      <c r="GG98" s="262"/>
      <c r="GH98" s="262"/>
      <c r="GI98" s="262"/>
      <c r="GJ98" s="262"/>
      <c r="GK98" s="262"/>
      <c r="GL98" s="262"/>
      <c r="GM98" s="262"/>
      <c r="GN98" s="262"/>
      <c r="GO98" s="262"/>
      <c r="GP98" s="262"/>
      <c r="GQ98" s="262"/>
      <c r="GR98" s="262"/>
      <c r="GS98" s="262"/>
      <c r="GT98" s="262"/>
      <c r="GU98" s="262"/>
      <c r="GV98" s="262"/>
      <c r="GW98" s="262"/>
      <c r="GX98" s="262"/>
      <c r="GY98" s="262"/>
      <c r="GZ98" s="262"/>
      <c r="HA98" s="262"/>
      <c r="HB98" s="262"/>
      <c r="HC98" s="262"/>
      <c r="HD98" s="262"/>
      <c r="HE98" s="262"/>
      <c r="HF98" s="262"/>
      <c r="HG98" s="262"/>
      <c r="HH98" s="262"/>
      <c r="HI98" s="262"/>
      <c r="HJ98" s="262"/>
      <c r="HK98" s="262"/>
      <c r="HL98" s="262"/>
      <c r="HM98" s="262"/>
      <c r="HN98" s="262"/>
      <c r="HO98" s="262"/>
      <c r="HP98" s="262"/>
      <c r="HQ98" s="262"/>
      <c r="HR98" s="262"/>
      <c r="HS98" s="262"/>
      <c r="HT98" s="262"/>
      <c r="HU98" s="262"/>
      <c r="HV98" s="262"/>
      <c r="HW98" s="262"/>
      <c r="HX98" s="262"/>
      <c r="HY98" s="262"/>
      <c r="HZ98" s="262"/>
      <c r="IA98" s="262"/>
    </row>
    <row r="99" spans="1:235" s="267" customFormat="1" x14ac:dyDescent="0.2">
      <c r="A99" s="262"/>
      <c r="B99" s="263"/>
      <c r="C99" s="263"/>
      <c r="D99" s="263"/>
      <c r="E99" s="264"/>
      <c r="F99" s="264"/>
      <c r="G99" s="264"/>
      <c r="H99" s="265"/>
      <c r="I99" s="266"/>
      <c r="J99" s="264"/>
      <c r="K99" s="265"/>
      <c r="L99" s="266"/>
      <c r="M99" s="264"/>
      <c r="N99" s="265"/>
      <c r="O99" s="264"/>
      <c r="Q99" s="262"/>
      <c r="R99" s="262"/>
      <c r="S99" s="262"/>
      <c r="T99" s="262"/>
      <c r="U99" s="271"/>
      <c r="V99" s="271"/>
      <c r="W99" s="271"/>
      <c r="X99" s="271"/>
      <c r="Y99" s="271"/>
      <c r="Z99" s="269"/>
      <c r="AA99" s="269"/>
      <c r="AB99" s="269"/>
      <c r="AC99" s="271"/>
      <c r="AD99" s="271"/>
      <c r="AE99" s="271"/>
      <c r="AF99" s="262"/>
      <c r="AG99" s="262"/>
      <c r="AH99" s="262"/>
      <c r="AI99" s="262"/>
      <c r="AJ99" s="262"/>
      <c r="AK99" s="262"/>
      <c r="AL99" s="262"/>
      <c r="AM99" s="262"/>
      <c r="AN99" s="262"/>
      <c r="AO99" s="262"/>
      <c r="AP99" s="262"/>
      <c r="AQ99" s="262"/>
      <c r="AR99" s="262"/>
      <c r="AS99" s="262"/>
      <c r="AT99" s="262"/>
      <c r="AU99" s="262"/>
      <c r="AV99" s="262"/>
      <c r="AW99" s="262"/>
      <c r="AX99" s="262"/>
      <c r="AY99" s="262"/>
      <c r="AZ99" s="262"/>
      <c r="BA99" s="262"/>
      <c r="BB99" s="262"/>
      <c r="BC99" s="262"/>
      <c r="BD99" s="262"/>
      <c r="BE99" s="262"/>
      <c r="BF99" s="262"/>
      <c r="BG99" s="262"/>
      <c r="BH99" s="262"/>
      <c r="BI99" s="262"/>
      <c r="BJ99" s="262"/>
      <c r="BK99" s="262"/>
      <c r="BL99" s="262"/>
      <c r="BM99" s="262"/>
      <c r="BN99" s="262"/>
      <c r="BO99" s="262"/>
      <c r="BP99" s="262"/>
      <c r="BQ99" s="262"/>
      <c r="BR99" s="262"/>
      <c r="BS99" s="262"/>
      <c r="BT99" s="262"/>
      <c r="BU99" s="262"/>
      <c r="BV99" s="262"/>
      <c r="BW99" s="262"/>
      <c r="BX99" s="262"/>
      <c r="BY99" s="262"/>
      <c r="BZ99" s="262"/>
      <c r="CA99" s="262"/>
      <c r="CB99" s="262"/>
      <c r="CC99" s="262"/>
      <c r="CD99" s="262"/>
      <c r="CE99" s="262"/>
      <c r="CF99" s="262"/>
      <c r="CG99" s="262"/>
      <c r="CH99" s="262"/>
      <c r="CI99" s="262"/>
      <c r="CJ99" s="262"/>
      <c r="CK99" s="262"/>
      <c r="CL99" s="262"/>
      <c r="CM99" s="262"/>
      <c r="CN99" s="262"/>
      <c r="CO99" s="262"/>
      <c r="CP99" s="262"/>
      <c r="CQ99" s="262"/>
      <c r="CR99" s="262"/>
      <c r="CS99" s="262"/>
      <c r="CT99" s="262"/>
      <c r="CU99" s="262"/>
      <c r="CV99" s="262"/>
      <c r="CW99" s="262"/>
      <c r="CX99" s="262"/>
      <c r="CY99" s="262"/>
      <c r="CZ99" s="262"/>
      <c r="DA99" s="262"/>
      <c r="DB99" s="262"/>
      <c r="DC99" s="262"/>
      <c r="DD99" s="262"/>
      <c r="DE99" s="262"/>
      <c r="DF99" s="262"/>
      <c r="DG99" s="262"/>
      <c r="DH99" s="262"/>
      <c r="DI99" s="262"/>
      <c r="DJ99" s="262"/>
      <c r="DK99" s="262"/>
      <c r="DL99" s="262"/>
      <c r="DM99" s="262"/>
      <c r="DN99" s="262"/>
      <c r="DO99" s="262"/>
      <c r="DP99" s="262"/>
      <c r="DQ99" s="262"/>
      <c r="DR99" s="262"/>
      <c r="DS99" s="262"/>
      <c r="DT99" s="262"/>
      <c r="DU99" s="262"/>
      <c r="DV99" s="262"/>
      <c r="DW99" s="262"/>
      <c r="DX99" s="262"/>
      <c r="DY99" s="262"/>
      <c r="DZ99" s="262"/>
      <c r="EA99" s="262"/>
      <c r="EB99" s="262"/>
      <c r="EC99" s="262"/>
      <c r="ED99" s="262"/>
      <c r="EE99" s="262"/>
      <c r="EF99" s="262"/>
      <c r="EG99" s="262"/>
      <c r="EH99" s="262"/>
      <c r="EI99" s="262"/>
      <c r="EJ99" s="262"/>
      <c r="EK99" s="262"/>
      <c r="EL99" s="262"/>
      <c r="EM99" s="262"/>
      <c r="EN99" s="262"/>
      <c r="EO99" s="262"/>
      <c r="EP99" s="262"/>
      <c r="EQ99" s="262"/>
      <c r="ER99" s="262"/>
      <c r="ES99" s="262"/>
      <c r="ET99" s="262"/>
      <c r="EU99" s="262"/>
      <c r="EV99" s="262"/>
      <c r="EW99" s="262"/>
      <c r="EX99" s="262"/>
      <c r="EY99" s="262"/>
      <c r="EZ99" s="262"/>
      <c r="FA99" s="262"/>
      <c r="FB99" s="262"/>
      <c r="FC99" s="262"/>
      <c r="FD99" s="262"/>
      <c r="FE99" s="262"/>
      <c r="FF99" s="262"/>
      <c r="FG99" s="262"/>
      <c r="FH99" s="262"/>
      <c r="FI99" s="262"/>
      <c r="FJ99" s="262"/>
      <c r="FK99" s="262"/>
      <c r="FL99" s="262"/>
      <c r="FM99" s="262"/>
      <c r="FN99" s="262"/>
      <c r="FO99" s="262"/>
      <c r="FP99" s="262"/>
      <c r="FQ99" s="262"/>
      <c r="FR99" s="262"/>
      <c r="FS99" s="262"/>
      <c r="FT99" s="262"/>
      <c r="FU99" s="262"/>
      <c r="FV99" s="262"/>
      <c r="FW99" s="262"/>
      <c r="FX99" s="262"/>
      <c r="FY99" s="262"/>
      <c r="FZ99" s="262"/>
      <c r="GA99" s="262"/>
      <c r="GB99" s="262"/>
      <c r="GC99" s="262"/>
      <c r="GD99" s="262"/>
      <c r="GE99" s="262"/>
      <c r="GF99" s="262"/>
      <c r="GG99" s="262"/>
      <c r="GH99" s="262"/>
      <c r="GI99" s="262"/>
      <c r="GJ99" s="262"/>
      <c r="GK99" s="262"/>
      <c r="GL99" s="262"/>
      <c r="GM99" s="262"/>
      <c r="GN99" s="262"/>
      <c r="GO99" s="262"/>
      <c r="GP99" s="262"/>
      <c r="GQ99" s="262"/>
      <c r="GR99" s="262"/>
      <c r="GS99" s="262"/>
      <c r="GT99" s="262"/>
      <c r="GU99" s="262"/>
      <c r="GV99" s="262"/>
      <c r="GW99" s="262"/>
      <c r="GX99" s="262"/>
      <c r="GY99" s="262"/>
      <c r="GZ99" s="262"/>
      <c r="HA99" s="262"/>
      <c r="HB99" s="262"/>
      <c r="HC99" s="262"/>
      <c r="HD99" s="262"/>
      <c r="HE99" s="262"/>
      <c r="HF99" s="262"/>
      <c r="HG99" s="262"/>
      <c r="HH99" s="262"/>
      <c r="HI99" s="262"/>
      <c r="HJ99" s="262"/>
      <c r="HK99" s="262"/>
      <c r="HL99" s="262"/>
      <c r="HM99" s="262"/>
      <c r="HN99" s="262"/>
      <c r="HO99" s="262"/>
      <c r="HP99" s="262"/>
      <c r="HQ99" s="262"/>
      <c r="HR99" s="262"/>
      <c r="HS99" s="262"/>
      <c r="HT99" s="262"/>
      <c r="HU99" s="262"/>
      <c r="HV99" s="262"/>
      <c r="HW99" s="262"/>
      <c r="HX99" s="262"/>
      <c r="HY99" s="262"/>
      <c r="HZ99" s="262"/>
      <c r="IA99" s="262"/>
    </row>
    <row r="100" spans="1:235" s="267" customFormat="1" x14ac:dyDescent="0.2">
      <c r="A100" s="262"/>
      <c r="B100" s="263"/>
      <c r="C100" s="263"/>
      <c r="D100" s="263"/>
      <c r="E100" s="262"/>
      <c r="F100" s="262"/>
      <c r="G100" s="262"/>
      <c r="H100" s="271"/>
      <c r="I100" s="296"/>
      <c r="J100" s="262"/>
      <c r="K100" s="271"/>
      <c r="L100" s="296"/>
      <c r="M100" s="262"/>
      <c r="N100" s="271"/>
      <c r="O100" s="262"/>
      <c r="Q100" s="262"/>
      <c r="R100" s="262"/>
      <c r="S100" s="262"/>
      <c r="T100" s="262"/>
      <c r="U100" s="271"/>
      <c r="V100" s="271"/>
      <c r="W100" s="271"/>
      <c r="X100" s="271"/>
      <c r="Y100" s="271"/>
      <c r="Z100" s="269"/>
      <c r="AA100" s="269"/>
      <c r="AB100" s="269"/>
      <c r="AC100" s="271"/>
      <c r="AD100" s="271"/>
      <c r="AE100" s="271"/>
      <c r="AF100" s="262"/>
      <c r="AG100" s="262"/>
      <c r="AH100" s="262"/>
      <c r="AI100" s="262"/>
      <c r="AJ100" s="262"/>
      <c r="AK100" s="262"/>
      <c r="AL100" s="262"/>
      <c r="AM100" s="262"/>
      <c r="AN100" s="262"/>
      <c r="AO100" s="262"/>
      <c r="AP100" s="262"/>
      <c r="AQ100" s="262"/>
      <c r="AR100" s="262"/>
      <c r="AS100" s="262"/>
      <c r="AT100" s="262"/>
      <c r="AU100" s="262"/>
      <c r="AV100" s="262"/>
      <c r="AW100" s="262"/>
      <c r="AX100" s="262"/>
      <c r="AY100" s="262"/>
      <c r="AZ100" s="262"/>
      <c r="BA100" s="262"/>
      <c r="BB100" s="262"/>
      <c r="BC100" s="262"/>
      <c r="BD100" s="262"/>
      <c r="BE100" s="262"/>
      <c r="BF100" s="262"/>
      <c r="BG100" s="262"/>
      <c r="BH100" s="262"/>
      <c r="BI100" s="262"/>
      <c r="BJ100" s="262"/>
      <c r="BK100" s="262"/>
      <c r="BL100" s="262"/>
      <c r="BM100" s="262"/>
      <c r="BN100" s="262"/>
      <c r="BO100" s="262"/>
      <c r="BP100" s="262"/>
      <c r="BQ100" s="262"/>
      <c r="BR100" s="262"/>
      <c r="BS100" s="262"/>
      <c r="BT100" s="262"/>
      <c r="BU100" s="262"/>
      <c r="BV100" s="262"/>
      <c r="BW100" s="262"/>
      <c r="BX100" s="262"/>
      <c r="BY100" s="262"/>
      <c r="BZ100" s="262"/>
      <c r="CA100" s="262"/>
      <c r="CB100" s="262"/>
      <c r="CC100" s="262"/>
      <c r="CD100" s="262"/>
      <c r="CE100" s="262"/>
      <c r="CF100" s="262"/>
      <c r="CG100" s="262"/>
      <c r="CH100" s="262"/>
      <c r="CI100" s="262"/>
      <c r="CJ100" s="262"/>
      <c r="CK100" s="262"/>
      <c r="CL100" s="262"/>
      <c r="CM100" s="262"/>
      <c r="CN100" s="262"/>
      <c r="CO100" s="262"/>
      <c r="CP100" s="262"/>
      <c r="CQ100" s="262"/>
      <c r="CR100" s="262"/>
      <c r="CS100" s="262"/>
      <c r="CT100" s="262"/>
      <c r="CU100" s="262"/>
      <c r="CV100" s="262"/>
      <c r="CW100" s="262"/>
      <c r="CX100" s="262"/>
      <c r="CY100" s="262"/>
      <c r="CZ100" s="262"/>
      <c r="DA100" s="262"/>
      <c r="DB100" s="262"/>
      <c r="DC100" s="262"/>
      <c r="DD100" s="262"/>
      <c r="DE100" s="262"/>
      <c r="DF100" s="262"/>
      <c r="DG100" s="262"/>
      <c r="DH100" s="262"/>
      <c r="DI100" s="262"/>
      <c r="DJ100" s="262"/>
      <c r="DK100" s="262"/>
      <c r="DL100" s="262"/>
      <c r="DM100" s="262"/>
      <c r="DN100" s="262"/>
      <c r="DO100" s="262"/>
      <c r="DP100" s="262"/>
      <c r="DQ100" s="262"/>
      <c r="DR100" s="262"/>
      <c r="DS100" s="262"/>
      <c r="DT100" s="262"/>
      <c r="DU100" s="262"/>
      <c r="DV100" s="262"/>
      <c r="DW100" s="262"/>
      <c r="DX100" s="262"/>
      <c r="DY100" s="262"/>
      <c r="DZ100" s="262"/>
      <c r="EA100" s="262"/>
      <c r="EB100" s="262"/>
      <c r="EC100" s="262"/>
      <c r="ED100" s="262"/>
      <c r="EE100" s="262"/>
      <c r="EF100" s="262"/>
      <c r="EG100" s="262"/>
      <c r="EH100" s="262"/>
      <c r="EI100" s="262"/>
      <c r="EJ100" s="262"/>
      <c r="EK100" s="262"/>
      <c r="EL100" s="262"/>
      <c r="EM100" s="262"/>
      <c r="EN100" s="262"/>
      <c r="EO100" s="262"/>
      <c r="EP100" s="262"/>
      <c r="EQ100" s="262"/>
      <c r="ER100" s="262"/>
      <c r="ES100" s="262"/>
      <c r="ET100" s="262"/>
      <c r="EU100" s="262"/>
      <c r="EV100" s="262"/>
      <c r="EW100" s="262"/>
      <c r="EX100" s="262"/>
      <c r="EY100" s="262"/>
      <c r="EZ100" s="262"/>
      <c r="FA100" s="262"/>
      <c r="FB100" s="262"/>
      <c r="FC100" s="262"/>
      <c r="FD100" s="262"/>
      <c r="FE100" s="262"/>
      <c r="FF100" s="262"/>
      <c r="FG100" s="262"/>
      <c r="FH100" s="262"/>
      <c r="FI100" s="262"/>
      <c r="FJ100" s="262"/>
      <c r="FK100" s="262"/>
      <c r="FL100" s="262"/>
      <c r="FM100" s="262"/>
      <c r="FN100" s="262"/>
      <c r="FO100" s="262"/>
      <c r="FP100" s="262"/>
      <c r="FQ100" s="262"/>
      <c r="FR100" s="262"/>
      <c r="FS100" s="262"/>
      <c r="FT100" s="262"/>
      <c r="FU100" s="262"/>
      <c r="FV100" s="262"/>
      <c r="FW100" s="262"/>
      <c r="FX100" s="262"/>
      <c r="FY100" s="262"/>
      <c r="FZ100" s="262"/>
      <c r="GA100" s="262"/>
      <c r="GB100" s="262"/>
      <c r="GC100" s="262"/>
      <c r="GD100" s="262"/>
      <c r="GE100" s="262"/>
      <c r="GF100" s="262"/>
      <c r="GG100" s="262"/>
      <c r="GH100" s="262"/>
      <c r="GI100" s="262"/>
      <c r="GJ100" s="262"/>
      <c r="GK100" s="262"/>
      <c r="GL100" s="262"/>
      <c r="GM100" s="262"/>
      <c r="GN100" s="262"/>
      <c r="GO100" s="262"/>
      <c r="GP100" s="262"/>
      <c r="GQ100" s="262"/>
      <c r="GR100" s="262"/>
      <c r="GS100" s="262"/>
      <c r="GT100" s="262"/>
      <c r="GU100" s="262"/>
      <c r="GV100" s="262"/>
      <c r="GW100" s="262"/>
      <c r="GX100" s="262"/>
      <c r="GY100" s="262"/>
      <c r="GZ100" s="262"/>
      <c r="HA100" s="262"/>
      <c r="HB100" s="262"/>
      <c r="HC100" s="262"/>
      <c r="HD100" s="262"/>
      <c r="HE100" s="262"/>
      <c r="HF100" s="262"/>
      <c r="HG100" s="262"/>
      <c r="HH100" s="262"/>
      <c r="HI100" s="262"/>
      <c r="HJ100" s="262"/>
      <c r="HK100" s="262"/>
      <c r="HL100" s="262"/>
      <c r="HM100" s="262"/>
      <c r="HN100" s="262"/>
      <c r="HO100" s="262"/>
      <c r="HP100" s="262"/>
      <c r="HQ100" s="262"/>
      <c r="HR100" s="262"/>
      <c r="HS100" s="262"/>
      <c r="HT100" s="262"/>
      <c r="HU100" s="262"/>
      <c r="HV100" s="262"/>
      <c r="HW100" s="262"/>
      <c r="HX100" s="262"/>
      <c r="HY100" s="262"/>
      <c r="HZ100" s="262"/>
      <c r="IA100" s="262"/>
    </row>
    <row r="101" spans="1:235" s="267" customFormat="1" x14ac:dyDescent="0.2">
      <c r="A101" s="262"/>
      <c r="B101" s="263"/>
      <c r="C101" s="263"/>
      <c r="D101" s="263"/>
      <c r="E101" s="262"/>
      <c r="F101" s="262"/>
      <c r="G101" s="262"/>
      <c r="H101" s="271"/>
      <c r="I101" s="296"/>
      <c r="J101" s="262"/>
      <c r="K101" s="271"/>
      <c r="L101" s="296"/>
      <c r="M101" s="262"/>
      <c r="N101" s="271"/>
      <c r="O101" s="262"/>
      <c r="Q101" s="262"/>
      <c r="R101" s="262"/>
      <c r="S101" s="262"/>
      <c r="T101" s="262"/>
      <c r="U101" s="271"/>
      <c r="V101" s="271"/>
      <c r="W101" s="271"/>
      <c r="X101" s="271"/>
      <c r="Y101" s="271"/>
      <c r="Z101" s="269"/>
      <c r="AA101" s="269"/>
      <c r="AB101" s="269"/>
      <c r="AC101" s="271"/>
      <c r="AD101" s="271"/>
      <c r="AE101" s="271"/>
      <c r="AF101" s="262"/>
      <c r="AG101" s="262"/>
      <c r="AH101" s="262"/>
      <c r="AI101" s="262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262"/>
      <c r="AT101" s="262"/>
      <c r="AU101" s="262"/>
      <c r="AV101" s="262"/>
      <c r="AW101" s="262"/>
      <c r="AX101" s="262"/>
      <c r="AY101" s="262"/>
      <c r="AZ101" s="262"/>
      <c r="BA101" s="262"/>
      <c r="BB101" s="262"/>
      <c r="BC101" s="262"/>
      <c r="BD101" s="262"/>
      <c r="BE101" s="262"/>
      <c r="BF101" s="262"/>
      <c r="BG101" s="262"/>
      <c r="BH101" s="262"/>
      <c r="BI101" s="262"/>
      <c r="BJ101" s="262"/>
      <c r="BK101" s="262"/>
      <c r="BL101" s="262"/>
      <c r="BM101" s="262"/>
      <c r="BN101" s="262"/>
      <c r="BO101" s="262"/>
      <c r="BP101" s="262"/>
      <c r="BQ101" s="262"/>
      <c r="BR101" s="262"/>
      <c r="BS101" s="262"/>
      <c r="BT101" s="262"/>
      <c r="BU101" s="262"/>
      <c r="BV101" s="262"/>
      <c r="BW101" s="262"/>
      <c r="BX101" s="262"/>
      <c r="BY101" s="262"/>
      <c r="BZ101" s="262"/>
      <c r="CA101" s="262"/>
      <c r="CB101" s="262"/>
      <c r="CC101" s="262"/>
      <c r="CD101" s="262"/>
      <c r="CE101" s="262"/>
      <c r="CF101" s="262"/>
      <c r="CG101" s="262"/>
      <c r="CH101" s="262"/>
      <c r="CI101" s="262"/>
      <c r="CJ101" s="262"/>
      <c r="CK101" s="262"/>
      <c r="CL101" s="262"/>
      <c r="CM101" s="262"/>
      <c r="CN101" s="262"/>
      <c r="CO101" s="262"/>
      <c r="CP101" s="262"/>
      <c r="CQ101" s="262"/>
      <c r="CR101" s="262"/>
      <c r="CS101" s="262"/>
      <c r="CT101" s="262"/>
      <c r="CU101" s="262"/>
      <c r="CV101" s="262"/>
      <c r="CW101" s="262"/>
      <c r="CX101" s="262"/>
      <c r="CY101" s="262"/>
      <c r="CZ101" s="262"/>
      <c r="DA101" s="262"/>
      <c r="DB101" s="262"/>
      <c r="DC101" s="262"/>
      <c r="DD101" s="262"/>
      <c r="DE101" s="262"/>
      <c r="DF101" s="262"/>
      <c r="DG101" s="262"/>
      <c r="DH101" s="262"/>
      <c r="DI101" s="262"/>
      <c r="DJ101" s="262"/>
      <c r="DK101" s="262"/>
      <c r="DL101" s="262"/>
      <c r="DM101" s="262"/>
      <c r="DN101" s="262"/>
      <c r="DO101" s="262"/>
      <c r="DP101" s="262"/>
      <c r="DQ101" s="262"/>
      <c r="DR101" s="262"/>
      <c r="DS101" s="262"/>
      <c r="DT101" s="262"/>
      <c r="DU101" s="262"/>
      <c r="DV101" s="262"/>
      <c r="DW101" s="262"/>
      <c r="DX101" s="262"/>
      <c r="DY101" s="262"/>
      <c r="DZ101" s="262"/>
      <c r="EA101" s="262"/>
      <c r="EB101" s="262"/>
      <c r="EC101" s="262"/>
      <c r="ED101" s="262"/>
      <c r="EE101" s="262"/>
      <c r="EF101" s="262"/>
      <c r="EG101" s="262"/>
      <c r="EH101" s="262"/>
      <c r="EI101" s="262"/>
      <c r="EJ101" s="262"/>
      <c r="EK101" s="262"/>
      <c r="EL101" s="262"/>
      <c r="EM101" s="262"/>
      <c r="EN101" s="262"/>
      <c r="EO101" s="262"/>
      <c r="EP101" s="262"/>
      <c r="EQ101" s="262"/>
      <c r="ER101" s="262"/>
      <c r="ES101" s="262"/>
      <c r="ET101" s="262"/>
      <c r="EU101" s="262"/>
      <c r="EV101" s="262"/>
      <c r="EW101" s="262"/>
      <c r="EX101" s="262"/>
      <c r="EY101" s="262"/>
      <c r="EZ101" s="262"/>
      <c r="FA101" s="262"/>
      <c r="FB101" s="262"/>
      <c r="FC101" s="262"/>
      <c r="FD101" s="262"/>
      <c r="FE101" s="262"/>
      <c r="FF101" s="262"/>
      <c r="FG101" s="262"/>
      <c r="FH101" s="262"/>
      <c r="FI101" s="262"/>
      <c r="FJ101" s="262"/>
      <c r="FK101" s="262"/>
      <c r="FL101" s="262"/>
      <c r="FM101" s="262"/>
      <c r="FN101" s="262"/>
      <c r="FO101" s="262"/>
      <c r="FP101" s="262"/>
      <c r="FQ101" s="262"/>
      <c r="FR101" s="262"/>
      <c r="FS101" s="262"/>
      <c r="FT101" s="262"/>
      <c r="FU101" s="262"/>
      <c r="FV101" s="262"/>
      <c r="FW101" s="262"/>
      <c r="FX101" s="262"/>
      <c r="FY101" s="262"/>
      <c r="FZ101" s="262"/>
      <c r="GA101" s="262"/>
      <c r="GB101" s="262"/>
      <c r="GC101" s="262"/>
      <c r="GD101" s="262"/>
      <c r="GE101" s="262"/>
      <c r="GF101" s="262"/>
      <c r="GG101" s="262"/>
      <c r="GH101" s="262"/>
      <c r="GI101" s="262"/>
      <c r="GJ101" s="262"/>
      <c r="GK101" s="262"/>
      <c r="GL101" s="262"/>
      <c r="GM101" s="262"/>
      <c r="GN101" s="262"/>
      <c r="GO101" s="262"/>
      <c r="GP101" s="262"/>
      <c r="GQ101" s="262"/>
      <c r="GR101" s="262"/>
      <c r="GS101" s="262"/>
      <c r="GT101" s="262"/>
      <c r="GU101" s="262"/>
      <c r="GV101" s="262"/>
      <c r="GW101" s="262"/>
      <c r="GX101" s="262"/>
      <c r="GY101" s="262"/>
      <c r="GZ101" s="262"/>
      <c r="HA101" s="262"/>
      <c r="HB101" s="262"/>
      <c r="HC101" s="262"/>
      <c r="HD101" s="262"/>
      <c r="HE101" s="262"/>
      <c r="HF101" s="262"/>
      <c r="HG101" s="262"/>
      <c r="HH101" s="262"/>
      <c r="HI101" s="262"/>
      <c r="HJ101" s="262"/>
      <c r="HK101" s="262"/>
      <c r="HL101" s="262"/>
      <c r="HM101" s="262"/>
      <c r="HN101" s="262"/>
      <c r="HO101" s="262"/>
      <c r="HP101" s="262"/>
      <c r="HQ101" s="262"/>
      <c r="HR101" s="262"/>
      <c r="HS101" s="262"/>
      <c r="HT101" s="262"/>
      <c r="HU101" s="262"/>
      <c r="HV101" s="262"/>
      <c r="HW101" s="262"/>
      <c r="HX101" s="262"/>
      <c r="HY101" s="262"/>
      <c r="HZ101" s="262"/>
      <c r="IA101" s="262"/>
    </row>
    <row r="102" spans="1:235" x14ac:dyDescent="0.2">
      <c r="C102" s="263"/>
      <c r="D102" s="263"/>
    </row>
    <row r="103" spans="1:235" x14ac:dyDescent="0.2">
      <c r="C103" s="263"/>
      <c r="D103" s="263"/>
    </row>
    <row r="104" spans="1:235" x14ac:dyDescent="0.2">
      <c r="C104" s="263"/>
      <c r="D104" s="263"/>
    </row>
    <row r="105" spans="1:235" x14ac:dyDescent="0.2">
      <c r="C105" s="263"/>
      <c r="D105" s="263"/>
    </row>
    <row r="106" spans="1:235" x14ac:dyDescent="0.2">
      <c r="C106" s="263"/>
      <c r="D106" s="263"/>
    </row>
  </sheetData>
  <printOptions horizontalCentered="1"/>
  <pageMargins left="0.19685039370078741" right="0.19685039370078741" top="0.74803149606299213" bottom="0.59055118110236227" header="0.23622047244094491" footer="0.15748031496062992"/>
  <pageSetup paperSize="9" scale="82" fitToHeight="0" orientation="landscape" horizontalDpi="300" verticalDpi="300" r:id="rId1"/>
  <headerFooter alignWithMargins="0">
    <oddFooter>&amp;L&amp;F&amp;R&amp;G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"/>
  <sheetViews>
    <sheetView workbookViewId="0">
      <selection activeCell="S32" sqref="S32"/>
    </sheetView>
  </sheetViews>
  <sheetFormatPr defaultRowHeight="14.25" x14ac:dyDescent="0.2"/>
  <cols>
    <col min="1" max="1" width="11.140625" style="312" bestFit="1" customWidth="1"/>
    <col min="2" max="2" width="20.5703125" style="314" bestFit="1" customWidth="1"/>
    <col min="3" max="3" width="20.42578125" style="314" customWidth="1"/>
    <col min="4" max="16384" width="9.140625" style="312"/>
  </cols>
  <sheetData>
    <row r="1" spans="1:3" ht="15" x14ac:dyDescent="0.25">
      <c r="A1" s="311" t="s">
        <v>475</v>
      </c>
      <c r="B1" s="313"/>
      <c r="C1" s="313"/>
    </row>
    <row r="2" spans="1:3" x14ac:dyDescent="0.2">
      <c r="B2" s="312"/>
      <c r="C2" s="312"/>
    </row>
  </sheetData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B26"/>
  <sheetViews>
    <sheetView workbookViewId="0">
      <selection activeCell="G18" sqref="G18"/>
    </sheetView>
  </sheetViews>
  <sheetFormatPr defaultRowHeight="15" x14ac:dyDescent="0.25"/>
  <cols>
    <col min="1" max="1" width="46.7109375" bestFit="1" customWidth="1"/>
    <col min="2" max="2" width="15.42578125" bestFit="1" customWidth="1"/>
  </cols>
  <sheetData>
    <row r="1" spans="1:2" x14ac:dyDescent="0.25">
      <c r="A1" s="27" t="s">
        <v>161</v>
      </c>
      <c r="B1" s="28"/>
    </row>
    <row r="2" spans="1:2" x14ac:dyDescent="0.25">
      <c r="A2" s="28"/>
      <c r="B2" s="29" t="s">
        <v>479</v>
      </c>
    </row>
    <row r="3" spans="1:2" x14ac:dyDescent="0.25">
      <c r="A3" t="s">
        <v>162</v>
      </c>
      <c r="B3" s="356"/>
    </row>
    <row r="4" spans="1:2" x14ac:dyDescent="0.25">
      <c r="A4" t="s">
        <v>163</v>
      </c>
      <c r="B4" s="356"/>
    </row>
    <row r="5" spans="1:2" x14ac:dyDescent="0.25">
      <c r="A5" t="s">
        <v>164</v>
      </c>
      <c r="B5" s="356"/>
    </row>
    <row r="6" spans="1:2" x14ac:dyDescent="0.25">
      <c r="A6" t="s">
        <v>98</v>
      </c>
      <c r="B6" s="356"/>
    </row>
    <row r="7" spans="1:2" x14ac:dyDescent="0.25">
      <c r="A7" t="s">
        <v>480</v>
      </c>
      <c r="B7" s="356"/>
    </row>
    <row r="8" spans="1:2" x14ac:dyDescent="0.25">
      <c r="A8" t="s">
        <v>165</v>
      </c>
      <c r="B8" s="356"/>
    </row>
    <row r="9" spans="1:2" x14ac:dyDescent="0.25">
      <c r="A9" t="s">
        <v>166</v>
      </c>
      <c r="B9" s="356"/>
    </row>
    <row r="10" spans="1:2" x14ac:dyDescent="0.25">
      <c r="A10" t="s">
        <v>167</v>
      </c>
      <c r="B10" s="356"/>
    </row>
    <row r="11" spans="1:2" x14ac:dyDescent="0.25">
      <c r="A11" s="28" t="s">
        <v>168</v>
      </c>
      <c r="B11" s="356"/>
    </row>
    <row r="12" spans="1:2" x14ac:dyDescent="0.25">
      <c r="A12" s="28" t="s">
        <v>169</v>
      </c>
      <c r="B12" s="356"/>
    </row>
    <row r="13" spans="1:2" x14ac:dyDescent="0.25">
      <c r="A13" s="28"/>
      <c r="B13" s="30"/>
    </row>
    <row r="14" spans="1:2" x14ac:dyDescent="0.25">
      <c r="A14" s="28"/>
      <c r="B14" s="28"/>
    </row>
    <row r="15" spans="1:2" x14ac:dyDescent="0.25">
      <c r="B15" s="28"/>
    </row>
    <row r="23" spans="1:1" x14ac:dyDescent="0.25">
      <c r="A23" s="28"/>
    </row>
    <row r="24" spans="1:1" x14ac:dyDescent="0.25">
      <c r="A24" s="28"/>
    </row>
    <row r="25" spans="1:1" x14ac:dyDescent="0.25">
      <c r="A25" s="28"/>
    </row>
    <row r="26" spans="1:1" x14ac:dyDescent="0.25">
      <c r="A26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E31"/>
  <sheetViews>
    <sheetView workbookViewId="0">
      <selection activeCell="A31" sqref="A31:B31"/>
    </sheetView>
  </sheetViews>
  <sheetFormatPr defaultRowHeight="12.75" x14ac:dyDescent="0.2"/>
  <cols>
    <col min="1" max="1" width="44.140625" style="32" customWidth="1"/>
    <col min="2" max="2" width="12.42578125" style="32" bestFit="1" customWidth="1"/>
    <col min="3" max="5" width="9.140625" style="32"/>
    <col min="6" max="16384" width="9.140625" style="4"/>
  </cols>
  <sheetData>
    <row r="1" spans="1:2" x14ac:dyDescent="0.2">
      <c r="A1" s="31" t="s">
        <v>170</v>
      </c>
    </row>
    <row r="2" spans="1:2" x14ac:dyDescent="0.2">
      <c r="A2" s="33"/>
      <c r="B2" s="33"/>
    </row>
    <row r="3" spans="1:2" x14ac:dyDescent="0.2">
      <c r="A3" s="33"/>
      <c r="B3" s="33"/>
    </row>
    <row r="4" spans="1:2" x14ac:dyDescent="0.2">
      <c r="A4" s="34" t="s">
        <v>171</v>
      </c>
      <c r="B4" s="35"/>
    </row>
    <row r="5" spans="1:2" x14ac:dyDescent="0.2">
      <c r="A5" s="36"/>
      <c r="B5" s="35"/>
    </row>
    <row r="6" spans="1:2" x14ac:dyDescent="0.2">
      <c r="A6" s="37" t="s">
        <v>172</v>
      </c>
      <c r="B6" s="35">
        <v>113948000</v>
      </c>
    </row>
    <row r="7" spans="1:2" x14ac:dyDescent="0.2">
      <c r="A7" s="37" t="s">
        <v>25</v>
      </c>
      <c r="B7" s="35">
        <v>7280000</v>
      </c>
    </row>
    <row r="8" spans="1:2" x14ac:dyDescent="0.2">
      <c r="A8" s="38" t="s">
        <v>131</v>
      </c>
      <c r="B8" s="39">
        <f>SUM(B6:B7)</f>
        <v>121228000</v>
      </c>
    </row>
    <row r="9" spans="1:2" x14ac:dyDescent="0.2">
      <c r="A9" s="40" t="s">
        <v>173</v>
      </c>
      <c r="B9" s="35"/>
    </row>
    <row r="10" spans="1:2" x14ac:dyDescent="0.2">
      <c r="A10" s="40"/>
      <c r="B10" s="35"/>
    </row>
    <row r="11" spans="1:2" x14ac:dyDescent="0.2">
      <c r="A11" s="37" t="s">
        <v>135</v>
      </c>
      <c r="B11" s="35">
        <v>58890000</v>
      </c>
    </row>
    <row r="12" spans="1:2" x14ac:dyDescent="0.2">
      <c r="A12" s="37" t="s">
        <v>174</v>
      </c>
      <c r="B12" s="35">
        <v>23790000</v>
      </c>
    </row>
    <row r="13" spans="1:2" x14ac:dyDescent="0.2">
      <c r="A13" s="37" t="s">
        <v>175</v>
      </c>
      <c r="B13" s="35">
        <v>21450000</v>
      </c>
    </row>
    <row r="14" spans="1:2" x14ac:dyDescent="0.2">
      <c r="A14" s="37" t="s">
        <v>2</v>
      </c>
      <c r="B14" s="35">
        <v>1326000</v>
      </c>
    </row>
    <row r="15" spans="1:2" x14ac:dyDescent="0.2">
      <c r="A15" s="38" t="s">
        <v>176</v>
      </c>
      <c r="B15" s="39">
        <f>SUM(B11:B14)</f>
        <v>105456000</v>
      </c>
    </row>
    <row r="16" spans="1:2" x14ac:dyDescent="0.2">
      <c r="A16" s="41"/>
      <c r="B16" s="35"/>
    </row>
    <row r="17" spans="1:2" x14ac:dyDescent="0.2">
      <c r="A17" s="42" t="s">
        <v>177</v>
      </c>
      <c r="B17" s="43">
        <f>+B8-B15</f>
        <v>15772000</v>
      </c>
    </row>
    <row r="18" spans="1:2" x14ac:dyDescent="0.2">
      <c r="A18" s="40"/>
      <c r="B18" s="35"/>
    </row>
    <row r="19" spans="1:2" x14ac:dyDescent="0.2">
      <c r="A19" s="40" t="s">
        <v>178</v>
      </c>
      <c r="B19" s="35"/>
    </row>
    <row r="20" spans="1:2" x14ac:dyDescent="0.2">
      <c r="A20" s="37" t="s">
        <v>184</v>
      </c>
      <c r="B20" s="35">
        <v>4680000</v>
      </c>
    </row>
    <row r="21" spans="1:2" x14ac:dyDescent="0.2">
      <c r="A21" s="37" t="s">
        <v>179</v>
      </c>
      <c r="B21" s="35">
        <v>780000</v>
      </c>
    </row>
    <row r="22" spans="1:2" x14ac:dyDescent="0.2">
      <c r="A22" s="37" t="s">
        <v>151</v>
      </c>
      <c r="B22" s="35">
        <v>-7410000</v>
      </c>
    </row>
    <row r="23" spans="1:2" x14ac:dyDescent="0.2">
      <c r="A23" s="37" t="s">
        <v>180</v>
      </c>
      <c r="B23" s="35">
        <v>1560000</v>
      </c>
    </row>
    <row r="24" spans="1:2" x14ac:dyDescent="0.2">
      <c r="A24" s="38" t="s">
        <v>181</v>
      </c>
      <c r="B24" s="39">
        <f>SUM(B20:B23)</f>
        <v>-390000</v>
      </c>
    </row>
    <row r="25" spans="1:2" x14ac:dyDescent="0.2">
      <c r="A25" s="38"/>
      <c r="B25" s="35"/>
    </row>
    <row r="26" spans="1:2" x14ac:dyDescent="0.2">
      <c r="A26" s="41"/>
      <c r="B26" s="35"/>
    </row>
    <row r="27" spans="1:2" x14ac:dyDescent="0.2">
      <c r="A27" s="42" t="s">
        <v>182</v>
      </c>
      <c r="B27" s="43">
        <f>+B17+B24</f>
        <v>15382000</v>
      </c>
    </row>
    <row r="31" spans="1:2" x14ac:dyDescent="0.2">
      <c r="A31" s="363" t="s">
        <v>183</v>
      </c>
      <c r="B31" s="364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37"/>
  <sheetViews>
    <sheetView showGridLines="0" topLeftCell="E1" zoomScale="95" workbookViewId="0">
      <selection activeCell="M10" sqref="M10:M34"/>
    </sheetView>
  </sheetViews>
  <sheetFormatPr defaultColWidth="8" defaultRowHeight="12.75" x14ac:dyDescent="0.2"/>
  <cols>
    <col min="1" max="1" width="11.28515625" style="6" bestFit="1" customWidth="1"/>
    <col min="2" max="2" width="2.85546875" style="5" customWidth="1"/>
    <col min="3" max="6" width="10.7109375" style="5" customWidth="1"/>
    <col min="7" max="7" width="9.28515625" style="5" bestFit="1" customWidth="1"/>
    <col min="8" max="8" width="10.7109375" style="5" customWidth="1"/>
    <col min="9" max="9" width="11.42578125" style="5" customWidth="1"/>
    <col min="10" max="10" width="8.7109375" style="5" bestFit="1" customWidth="1"/>
    <col min="11" max="11" width="11.28515625" style="5" customWidth="1"/>
    <col min="12" max="12" width="41.7109375" style="5" bestFit="1" customWidth="1"/>
    <col min="13" max="13" width="10.42578125" style="6" bestFit="1" customWidth="1"/>
    <col min="14" max="14" width="8" style="6"/>
    <col min="15" max="15" width="11.85546875" style="315" bestFit="1" customWidth="1"/>
    <col min="16" max="254" width="8" style="6"/>
    <col min="255" max="255" width="2.85546875" style="6" customWidth="1"/>
    <col min="256" max="263" width="10.7109375" style="6" customWidth="1"/>
    <col min="264" max="264" width="11.42578125" style="6" customWidth="1"/>
    <col min="265" max="265" width="11.85546875" style="6" customWidth="1"/>
    <col min="266" max="266" width="2.85546875" style="6" customWidth="1"/>
    <col min="267" max="267" width="11.28515625" style="6" customWidth="1"/>
    <col min="268" max="268" width="8" style="6" customWidth="1"/>
    <col min="269" max="510" width="8" style="6"/>
    <col min="511" max="511" width="2.85546875" style="6" customWidth="1"/>
    <col min="512" max="519" width="10.7109375" style="6" customWidth="1"/>
    <col min="520" max="520" width="11.42578125" style="6" customWidth="1"/>
    <col min="521" max="521" width="11.85546875" style="6" customWidth="1"/>
    <col min="522" max="522" width="2.85546875" style="6" customWidth="1"/>
    <col min="523" max="523" width="11.28515625" style="6" customWidth="1"/>
    <col min="524" max="524" width="8" style="6" customWidth="1"/>
    <col min="525" max="766" width="8" style="6"/>
    <col min="767" max="767" width="2.85546875" style="6" customWidth="1"/>
    <col min="768" max="775" width="10.7109375" style="6" customWidth="1"/>
    <col min="776" max="776" width="11.42578125" style="6" customWidth="1"/>
    <col min="777" max="777" width="11.85546875" style="6" customWidth="1"/>
    <col min="778" max="778" width="2.85546875" style="6" customWidth="1"/>
    <col min="779" max="779" width="11.28515625" style="6" customWidth="1"/>
    <col min="780" max="780" width="8" style="6" customWidth="1"/>
    <col min="781" max="1022" width="8" style="6"/>
    <col min="1023" max="1023" width="2.85546875" style="6" customWidth="1"/>
    <col min="1024" max="1031" width="10.7109375" style="6" customWidth="1"/>
    <col min="1032" max="1032" width="11.42578125" style="6" customWidth="1"/>
    <col min="1033" max="1033" width="11.85546875" style="6" customWidth="1"/>
    <col min="1034" max="1034" width="2.85546875" style="6" customWidth="1"/>
    <col min="1035" max="1035" width="11.28515625" style="6" customWidth="1"/>
    <col min="1036" max="1036" width="8" style="6" customWidth="1"/>
    <col min="1037" max="1278" width="8" style="6"/>
    <col min="1279" max="1279" width="2.85546875" style="6" customWidth="1"/>
    <col min="1280" max="1287" width="10.7109375" style="6" customWidth="1"/>
    <col min="1288" max="1288" width="11.42578125" style="6" customWidth="1"/>
    <col min="1289" max="1289" width="11.85546875" style="6" customWidth="1"/>
    <col min="1290" max="1290" width="2.85546875" style="6" customWidth="1"/>
    <col min="1291" max="1291" width="11.28515625" style="6" customWidth="1"/>
    <col min="1292" max="1292" width="8" style="6" customWidth="1"/>
    <col min="1293" max="1534" width="8" style="6"/>
    <col min="1535" max="1535" width="2.85546875" style="6" customWidth="1"/>
    <col min="1536" max="1543" width="10.7109375" style="6" customWidth="1"/>
    <col min="1544" max="1544" width="11.42578125" style="6" customWidth="1"/>
    <col min="1545" max="1545" width="11.85546875" style="6" customWidth="1"/>
    <col min="1546" max="1546" width="2.85546875" style="6" customWidth="1"/>
    <col min="1547" max="1547" width="11.28515625" style="6" customWidth="1"/>
    <col min="1548" max="1548" width="8" style="6" customWidth="1"/>
    <col min="1549" max="1790" width="8" style="6"/>
    <col min="1791" max="1791" width="2.85546875" style="6" customWidth="1"/>
    <col min="1792" max="1799" width="10.7109375" style="6" customWidth="1"/>
    <col min="1800" max="1800" width="11.42578125" style="6" customWidth="1"/>
    <col min="1801" max="1801" width="11.85546875" style="6" customWidth="1"/>
    <col min="1802" max="1802" width="2.85546875" style="6" customWidth="1"/>
    <col min="1803" max="1803" width="11.28515625" style="6" customWidth="1"/>
    <col min="1804" max="1804" width="8" style="6" customWidth="1"/>
    <col min="1805" max="2046" width="8" style="6"/>
    <col min="2047" max="2047" width="2.85546875" style="6" customWidth="1"/>
    <col min="2048" max="2055" width="10.7109375" style="6" customWidth="1"/>
    <col min="2056" max="2056" width="11.42578125" style="6" customWidth="1"/>
    <col min="2057" max="2057" width="11.85546875" style="6" customWidth="1"/>
    <col min="2058" max="2058" width="2.85546875" style="6" customWidth="1"/>
    <col min="2059" max="2059" width="11.28515625" style="6" customWidth="1"/>
    <col min="2060" max="2060" width="8" style="6" customWidth="1"/>
    <col min="2061" max="2302" width="8" style="6"/>
    <col min="2303" max="2303" width="2.85546875" style="6" customWidth="1"/>
    <col min="2304" max="2311" width="10.7109375" style="6" customWidth="1"/>
    <col min="2312" max="2312" width="11.42578125" style="6" customWidth="1"/>
    <col min="2313" max="2313" width="11.85546875" style="6" customWidth="1"/>
    <col min="2314" max="2314" width="2.85546875" style="6" customWidth="1"/>
    <col min="2315" max="2315" width="11.28515625" style="6" customWidth="1"/>
    <col min="2316" max="2316" width="8" style="6" customWidth="1"/>
    <col min="2317" max="2558" width="8" style="6"/>
    <col min="2559" max="2559" width="2.85546875" style="6" customWidth="1"/>
    <col min="2560" max="2567" width="10.7109375" style="6" customWidth="1"/>
    <col min="2568" max="2568" width="11.42578125" style="6" customWidth="1"/>
    <col min="2569" max="2569" width="11.85546875" style="6" customWidth="1"/>
    <col min="2570" max="2570" width="2.85546875" style="6" customWidth="1"/>
    <col min="2571" max="2571" width="11.28515625" style="6" customWidth="1"/>
    <col min="2572" max="2572" width="8" style="6" customWidth="1"/>
    <col min="2573" max="2814" width="8" style="6"/>
    <col min="2815" max="2815" width="2.85546875" style="6" customWidth="1"/>
    <col min="2816" max="2823" width="10.7109375" style="6" customWidth="1"/>
    <col min="2824" max="2824" width="11.42578125" style="6" customWidth="1"/>
    <col min="2825" max="2825" width="11.85546875" style="6" customWidth="1"/>
    <col min="2826" max="2826" width="2.85546875" style="6" customWidth="1"/>
    <col min="2827" max="2827" width="11.28515625" style="6" customWidth="1"/>
    <col min="2828" max="2828" width="8" style="6" customWidth="1"/>
    <col min="2829" max="3070" width="8" style="6"/>
    <col min="3071" max="3071" width="2.85546875" style="6" customWidth="1"/>
    <col min="3072" max="3079" width="10.7109375" style="6" customWidth="1"/>
    <col min="3080" max="3080" width="11.42578125" style="6" customWidth="1"/>
    <col min="3081" max="3081" width="11.85546875" style="6" customWidth="1"/>
    <col min="3082" max="3082" width="2.85546875" style="6" customWidth="1"/>
    <col min="3083" max="3083" width="11.28515625" style="6" customWidth="1"/>
    <col min="3084" max="3084" width="8" style="6" customWidth="1"/>
    <col min="3085" max="3326" width="8" style="6"/>
    <col min="3327" max="3327" width="2.85546875" style="6" customWidth="1"/>
    <col min="3328" max="3335" width="10.7109375" style="6" customWidth="1"/>
    <col min="3336" max="3336" width="11.42578125" style="6" customWidth="1"/>
    <col min="3337" max="3337" width="11.85546875" style="6" customWidth="1"/>
    <col min="3338" max="3338" width="2.85546875" style="6" customWidth="1"/>
    <col min="3339" max="3339" width="11.28515625" style="6" customWidth="1"/>
    <col min="3340" max="3340" width="8" style="6" customWidth="1"/>
    <col min="3341" max="3582" width="8" style="6"/>
    <col min="3583" max="3583" width="2.85546875" style="6" customWidth="1"/>
    <col min="3584" max="3591" width="10.7109375" style="6" customWidth="1"/>
    <col min="3592" max="3592" width="11.42578125" style="6" customWidth="1"/>
    <col min="3593" max="3593" width="11.85546875" style="6" customWidth="1"/>
    <col min="3594" max="3594" width="2.85546875" style="6" customWidth="1"/>
    <col min="3595" max="3595" width="11.28515625" style="6" customWidth="1"/>
    <col min="3596" max="3596" width="8" style="6" customWidth="1"/>
    <col min="3597" max="3838" width="8" style="6"/>
    <col min="3839" max="3839" width="2.85546875" style="6" customWidth="1"/>
    <col min="3840" max="3847" width="10.7109375" style="6" customWidth="1"/>
    <col min="3848" max="3848" width="11.42578125" style="6" customWidth="1"/>
    <col min="3849" max="3849" width="11.85546875" style="6" customWidth="1"/>
    <col min="3850" max="3850" width="2.85546875" style="6" customWidth="1"/>
    <col min="3851" max="3851" width="11.28515625" style="6" customWidth="1"/>
    <col min="3852" max="3852" width="8" style="6" customWidth="1"/>
    <col min="3853" max="4094" width="8" style="6"/>
    <col min="4095" max="4095" width="2.85546875" style="6" customWidth="1"/>
    <col min="4096" max="4103" width="10.7109375" style="6" customWidth="1"/>
    <col min="4104" max="4104" width="11.42578125" style="6" customWidth="1"/>
    <col min="4105" max="4105" width="11.85546875" style="6" customWidth="1"/>
    <col min="4106" max="4106" width="2.85546875" style="6" customWidth="1"/>
    <col min="4107" max="4107" width="11.28515625" style="6" customWidth="1"/>
    <col min="4108" max="4108" width="8" style="6" customWidth="1"/>
    <col min="4109" max="4350" width="8" style="6"/>
    <col min="4351" max="4351" width="2.85546875" style="6" customWidth="1"/>
    <col min="4352" max="4359" width="10.7109375" style="6" customWidth="1"/>
    <col min="4360" max="4360" width="11.42578125" style="6" customWidth="1"/>
    <col min="4361" max="4361" width="11.85546875" style="6" customWidth="1"/>
    <col min="4362" max="4362" width="2.85546875" style="6" customWidth="1"/>
    <col min="4363" max="4363" width="11.28515625" style="6" customWidth="1"/>
    <col min="4364" max="4364" width="8" style="6" customWidth="1"/>
    <col min="4365" max="4606" width="8" style="6"/>
    <col min="4607" max="4607" width="2.85546875" style="6" customWidth="1"/>
    <col min="4608" max="4615" width="10.7109375" style="6" customWidth="1"/>
    <col min="4616" max="4616" width="11.42578125" style="6" customWidth="1"/>
    <col min="4617" max="4617" width="11.85546875" style="6" customWidth="1"/>
    <col min="4618" max="4618" width="2.85546875" style="6" customWidth="1"/>
    <col min="4619" max="4619" width="11.28515625" style="6" customWidth="1"/>
    <col min="4620" max="4620" width="8" style="6" customWidth="1"/>
    <col min="4621" max="4862" width="8" style="6"/>
    <col min="4863" max="4863" width="2.85546875" style="6" customWidth="1"/>
    <col min="4864" max="4871" width="10.7109375" style="6" customWidth="1"/>
    <col min="4872" max="4872" width="11.42578125" style="6" customWidth="1"/>
    <col min="4873" max="4873" width="11.85546875" style="6" customWidth="1"/>
    <col min="4874" max="4874" width="2.85546875" style="6" customWidth="1"/>
    <col min="4875" max="4875" width="11.28515625" style="6" customWidth="1"/>
    <col min="4876" max="4876" width="8" style="6" customWidth="1"/>
    <col min="4877" max="5118" width="8" style="6"/>
    <col min="5119" max="5119" width="2.85546875" style="6" customWidth="1"/>
    <col min="5120" max="5127" width="10.7109375" style="6" customWidth="1"/>
    <col min="5128" max="5128" width="11.42578125" style="6" customWidth="1"/>
    <col min="5129" max="5129" width="11.85546875" style="6" customWidth="1"/>
    <col min="5130" max="5130" width="2.85546875" style="6" customWidth="1"/>
    <col min="5131" max="5131" width="11.28515625" style="6" customWidth="1"/>
    <col min="5132" max="5132" width="8" style="6" customWidth="1"/>
    <col min="5133" max="5374" width="8" style="6"/>
    <col min="5375" max="5375" width="2.85546875" style="6" customWidth="1"/>
    <col min="5376" max="5383" width="10.7109375" style="6" customWidth="1"/>
    <col min="5384" max="5384" width="11.42578125" style="6" customWidth="1"/>
    <col min="5385" max="5385" width="11.85546875" style="6" customWidth="1"/>
    <col min="5386" max="5386" width="2.85546875" style="6" customWidth="1"/>
    <col min="5387" max="5387" width="11.28515625" style="6" customWidth="1"/>
    <col min="5388" max="5388" width="8" style="6" customWidth="1"/>
    <col min="5389" max="5630" width="8" style="6"/>
    <col min="5631" max="5631" width="2.85546875" style="6" customWidth="1"/>
    <col min="5632" max="5639" width="10.7109375" style="6" customWidth="1"/>
    <col min="5640" max="5640" width="11.42578125" style="6" customWidth="1"/>
    <col min="5641" max="5641" width="11.85546875" style="6" customWidth="1"/>
    <col min="5642" max="5642" width="2.85546875" style="6" customWidth="1"/>
    <col min="5643" max="5643" width="11.28515625" style="6" customWidth="1"/>
    <col min="5644" max="5644" width="8" style="6" customWidth="1"/>
    <col min="5645" max="5886" width="8" style="6"/>
    <col min="5887" max="5887" width="2.85546875" style="6" customWidth="1"/>
    <col min="5888" max="5895" width="10.7109375" style="6" customWidth="1"/>
    <col min="5896" max="5896" width="11.42578125" style="6" customWidth="1"/>
    <col min="5897" max="5897" width="11.85546875" style="6" customWidth="1"/>
    <col min="5898" max="5898" width="2.85546875" style="6" customWidth="1"/>
    <col min="5899" max="5899" width="11.28515625" style="6" customWidth="1"/>
    <col min="5900" max="5900" width="8" style="6" customWidth="1"/>
    <col min="5901" max="6142" width="8" style="6"/>
    <col min="6143" max="6143" width="2.85546875" style="6" customWidth="1"/>
    <col min="6144" max="6151" width="10.7109375" style="6" customWidth="1"/>
    <col min="6152" max="6152" width="11.42578125" style="6" customWidth="1"/>
    <col min="6153" max="6153" width="11.85546875" style="6" customWidth="1"/>
    <col min="6154" max="6154" width="2.85546875" style="6" customWidth="1"/>
    <col min="6155" max="6155" width="11.28515625" style="6" customWidth="1"/>
    <col min="6156" max="6156" width="8" style="6" customWidth="1"/>
    <col min="6157" max="6398" width="8" style="6"/>
    <col min="6399" max="6399" width="2.85546875" style="6" customWidth="1"/>
    <col min="6400" max="6407" width="10.7109375" style="6" customWidth="1"/>
    <col min="6408" max="6408" width="11.42578125" style="6" customWidth="1"/>
    <col min="6409" max="6409" width="11.85546875" style="6" customWidth="1"/>
    <col min="6410" max="6410" width="2.85546875" style="6" customWidth="1"/>
    <col min="6411" max="6411" width="11.28515625" style="6" customWidth="1"/>
    <col min="6412" max="6412" width="8" style="6" customWidth="1"/>
    <col min="6413" max="6654" width="8" style="6"/>
    <col min="6655" max="6655" width="2.85546875" style="6" customWidth="1"/>
    <col min="6656" max="6663" width="10.7109375" style="6" customWidth="1"/>
    <col min="6664" max="6664" width="11.42578125" style="6" customWidth="1"/>
    <col min="6665" max="6665" width="11.85546875" style="6" customWidth="1"/>
    <col min="6666" max="6666" width="2.85546875" style="6" customWidth="1"/>
    <col min="6667" max="6667" width="11.28515625" style="6" customWidth="1"/>
    <col min="6668" max="6668" width="8" style="6" customWidth="1"/>
    <col min="6669" max="6910" width="8" style="6"/>
    <col min="6911" max="6911" width="2.85546875" style="6" customWidth="1"/>
    <col min="6912" max="6919" width="10.7109375" style="6" customWidth="1"/>
    <col min="6920" max="6920" width="11.42578125" style="6" customWidth="1"/>
    <col min="6921" max="6921" width="11.85546875" style="6" customWidth="1"/>
    <col min="6922" max="6922" width="2.85546875" style="6" customWidth="1"/>
    <col min="6923" max="6923" width="11.28515625" style="6" customWidth="1"/>
    <col min="6924" max="6924" width="8" style="6" customWidth="1"/>
    <col min="6925" max="7166" width="8" style="6"/>
    <col min="7167" max="7167" width="2.85546875" style="6" customWidth="1"/>
    <col min="7168" max="7175" width="10.7109375" style="6" customWidth="1"/>
    <col min="7176" max="7176" width="11.42578125" style="6" customWidth="1"/>
    <col min="7177" max="7177" width="11.85546875" style="6" customWidth="1"/>
    <col min="7178" max="7178" width="2.85546875" style="6" customWidth="1"/>
    <col min="7179" max="7179" width="11.28515625" style="6" customWidth="1"/>
    <col min="7180" max="7180" width="8" style="6" customWidth="1"/>
    <col min="7181" max="7422" width="8" style="6"/>
    <col min="7423" max="7423" width="2.85546875" style="6" customWidth="1"/>
    <col min="7424" max="7431" width="10.7109375" style="6" customWidth="1"/>
    <col min="7432" max="7432" width="11.42578125" style="6" customWidth="1"/>
    <col min="7433" max="7433" width="11.85546875" style="6" customWidth="1"/>
    <col min="7434" max="7434" width="2.85546875" style="6" customWidth="1"/>
    <col min="7435" max="7435" width="11.28515625" style="6" customWidth="1"/>
    <col min="7436" max="7436" width="8" style="6" customWidth="1"/>
    <col min="7437" max="7678" width="8" style="6"/>
    <col min="7679" max="7679" width="2.85546875" style="6" customWidth="1"/>
    <col min="7680" max="7687" width="10.7109375" style="6" customWidth="1"/>
    <col min="7688" max="7688" width="11.42578125" style="6" customWidth="1"/>
    <col min="7689" max="7689" width="11.85546875" style="6" customWidth="1"/>
    <col min="7690" max="7690" width="2.85546875" style="6" customWidth="1"/>
    <col min="7691" max="7691" width="11.28515625" style="6" customWidth="1"/>
    <col min="7692" max="7692" width="8" style="6" customWidth="1"/>
    <col min="7693" max="7934" width="8" style="6"/>
    <col min="7935" max="7935" width="2.85546875" style="6" customWidth="1"/>
    <col min="7936" max="7943" width="10.7109375" style="6" customWidth="1"/>
    <col min="7944" max="7944" width="11.42578125" style="6" customWidth="1"/>
    <col min="7945" max="7945" width="11.85546875" style="6" customWidth="1"/>
    <col min="7946" max="7946" width="2.85546875" style="6" customWidth="1"/>
    <col min="7947" max="7947" width="11.28515625" style="6" customWidth="1"/>
    <col min="7948" max="7948" width="8" style="6" customWidth="1"/>
    <col min="7949" max="8190" width="8" style="6"/>
    <col min="8191" max="8191" width="2.85546875" style="6" customWidth="1"/>
    <col min="8192" max="8199" width="10.7109375" style="6" customWidth="1"/>
    <col min="8200" max="8200" width="11.42578125" style="6" customWidth="1"/>
    <col min="8201" max="8201" width="11.85546875" style="6" customWidth="1"/>
    <col min="8202" max="8202" width="2.85546875" style="6" customWidth="1"/>
    <col min="8203" max="8203" width="11.28515625" style="6" customWidth="1"/>
    <col min="8204" max="8204" width="8" style="6" customWidth="1"/>
    <col min="8205" max="8446" width="8" style="6"/>
    <col min="8447" max="8447" width="2.85546875" style="6" customWidth="1"/>
    <col min="8448" max="8455" width="10.7109375" style="6" customWidth="1"/>
    <col min="8456" max="8456" width="11.42578125" style="6" customWidth="1"/>
    <col min="8457" max="8457" width="11.85546875" style="6" customWidth="1"/>
    <col min="8458" max="8458" width="2.85546875" style="6" customWidth="1"/>
    <col min="8459" max="8459" width="11.28515625" style="6" customWidth="1"/>
    <col min="8460" max="8460" width="8" style="6" customWidth="1"/>
    <col min="8461" max="8702" width="8" style="6"/>
    <col min="8703" max="8703" width="2.85546875" style="6" customWidth="1"/>
    <col min="8704" max="8711" width="10.7109375" style="6" customWidth="1"/>
    <col min="8712" max="8712" width="11.42578125" style="6" customWidth="1"/>
    <col min="8713" max="8713" width="11.85546875" style="6" customWidth="1"/>
    <col min="8714" max="8714" width="2.85546875" style="6" customWidth="1"/>
    <col min="8715" max="8715" width="11.28515625" style="6" customWidth="1"/>
    <col min="8716" max="8716" width="8" style="6" customWidth="1"/>
    <col min="8717" max="8958" width="8" style="6"/>
    <col min="8959" max="8959" width="2.85546875" style="6" customWidth="1"/>
    <col min="8960" max="8967" width="10.7109375" style="6" customWidth="1"/>
    <col min="8968" max="8968" width="11.42578125" style="6" customWidth="1"/>
    <col min="8969" max="8969" width="11.85546875" style="6" customWidth="1"/>
    <col min="8970" max="8970" width="2.85546875" style="6" customWidth="1"/>
    <col min="8971" max="8971" width="11.28515625" style="6" customWidth="1"/>
    <col min="8972" max="8972" width="8" style="6" customWidth="1"/>
    <col min="8973" max="9214" width="8" style="6"/>
    <col min="9215" max="9215" width="2.85546875" style="6" customWidth="1"/>
    <col min="9216" max="9223" width="10.7109375" style="6" customWidth="1"/>
    <col min="9224" max="9224" width="11.42578125" style="6" customWidth="1"/>
    <col min="9225" max="9225" width="11.85546875" style="6" customWidth="1"/>
    <col min="9226" max="9226" width="2.85546875" style="6" customWidth="1"/>
    <col min="9227" max="9227" width="11.28515625" style="6" customWidth="1"/>
    <col min="9228" max="9228" width="8" style="6" customWidth="1"/>
    <col min="9229" max="9470" width="8" style="6"/>
    <col min="9471" max="9471" width="2.85546875" style="6" customWidth="1"/>
    <col min="9472" max="9479" width="10.7109375" style="6" customWidth="1"/>
    <col min="9480" max="9480" width="11.42578125" style="6" customWidth="1"/>
    <col min="9481" max="9481" width="11.85546875" style="6" customWidth="1"/>
    <col min="9482" max="9482" width="2.85546875" style="6" customWidth="1"/>
    <col min="9483" max="9483" width="11.28515625" style="6" customWidth="1"/>
    <col min="9484" max="9484" width="8" style="6" customWidth="1"/>
    <col min="9485" max="9726" width="8" style="6"/>
    <col min="9727" max="9727" width="2.85546875" style="6" customWidth="1"/>
    <col min="9728" max="9735" width="10.7109375" style="6" customWidth="1"/>
    <col min="9736" max="9736" width="11.42578125" style="6" customWidth="1"/>
    <col min="9737" max="9737" width="11.85546875" style="6" customWidth="1"/>
    <col min="9738" max="9738" width="2.85546875" style="6" customWidth="1"/>
    <col min="9739" max="9739" width="11.28515625" style="6" customWidth="1"/>
    <col min="9740" max="9740" width="8" style="6" customWidth="1"/>
    <col min="9741" max="9982" width="8" style="6"/>
    <col min="9983" max="9983" width="2.85546875" style="6" customWidth="1"/>
    <col min="9984" max="9991" width="10.7109375" style="6" customWidth="1"/>
    <col min="9992" max="9992" width="11.42578125" style="6" customWidth="1"/>
    <col min="9993" max="9993" width="11.85546875" style="6" customWidth="1"/>
    <col min="9994" max="9994" width="2.85546875" style="6" customWidth="1"/>
    <col min="9995" max="9995" width="11.28515625" style="6" customWidth="1"/>
    <col min="9996" max="9996" width="8" style="6" customWidth="1"/>
    <col min="9997" max="10238" width="8" style="6"/>
    <col min="10239" max="10239" width="2.85546875" style="6" customWidth="1"/>
    <col min="10240" max="10247" width="10.7109375" style="6" customWidth="1"/>
    <col min="10248" max="10248" width="11.42578125" style="6" customWidth="1"/>
    <col min="10249" max="10249" width="11.85546875" style="6" customWidth="1"/>
    <col min="10250" max="10250" width="2.85546875" style="6" customWidth="1"/>
    <col min="10251" max="10251" width="11.28515625" style="6" customWidth="1"/>
    <col min="10252" max="10252" width="8" style="6" customWidth="1"/>
    <col min="10253" max="10494" width="8" style="6"/>
    <col min="10495" max="10495" width="2.85546875" style="6" customWidth="1"/>
    <col min="10496" max="10503" width="10.7109375" style="6" customWidth="1"/>
    <col min="10504" max="10504" width="11.42578125" style="6" customWidth="1"/>
    <col min="10505" max="10505" width="11.85546875" style="6" customWidth="1"/>
    <col min="10506" max="10506" width="2.85546875" style="6" customWidth="1"/>
    <col min="10507" max="10507" width="11.28515625" style="6" customWidth="1"/>
    <col min="10508" max="10508" width="8" style="6" customWidth="1"/>
    <col min="10509" max="10750" width="8" style="6"/>
    <col min="10751" max="10751" width="2.85546875" style="6" customWidth="1"/>
    <col min="10752" max="10759" width="10.7109375" style="6" customWidth="1"/>
    <col min="10760" max="10760" width="11.42578125" style="6" customWidth="1"/>
    <col min="10761" max="10761" width="11.85546875" style="6" customWidth="1"/>
    <col min="10762" max="10762" width="2.85546875" style="6" customWidth="1"/>
    <col min="10763" max="10763" width="11.28515625" style="6" customWidth="1"/>
    <col min="10764" max="10764" width="8" style="6" customWidth="1"/>
    <col min="10765" max="11006" width="8" style="6"/>
    <col min="11007" max="11007" width="2.85546875" style="6" customWidth="1"/>
    <col min="11008" max="11015" width="10.7109375" style="6" customWidth="1"/>
    <col min="11016" max="11016" width="11.42578125" style="6" customWidth="1"/>
    <col min="11017" max="11017" width="11.85546875" style="6" customWidth="1"/>
    <col min="11018" max="11018" width="2.85546875" style="6" customWidth="1"/>
    <col min="11019" max="11019" width="11.28515625" style="6" customWidth="1"/>
    <col min="11020" max="11020" width="8" style="6" customWidth="1"/>
    <col min="11021" max="11262" width="8" style="6"/>
    <col min="11263" max="11263" width="2.85546875" style="6" customWidth="1"/>
    <col min="11264" max="11271" width="10.7109375" style="6" customWidth="1"/>
    <col min="11272" max="11272" width="11.42578125" style="6" customWidth="1"/>
    <col min="11273" max="11273" width="11.85546875" style="6" customWidth="1"/>
    <col min="11274" max="11274" width="2.85546875" style="6" customWidth="1"/>
    <col min="11275" max="11275" width="11.28515625" style="6" customWidth="1"/>
    <col min="11276" max="11276" width="8" style="6" customWidth="1"/>
    <col min="11277" max="11518" width="8" style="6"/>
    <col min="11519" max="11519" width="2.85546875" style="6" customWidth="1"/>
    <col min="11520" max="11527" width="10.7109375" style="6" customWidth="1"/>
    <col min="11528" max="11528" width="11.42578125" style="6" customWidth="1"/>
    <col min="11529" max="11529" width="11.85546875" style="6" customWidth="1"/>
    <col min="11530" max="11530" width="2.85546875" style="6" customWidth="1"/>
    <col min="11531" max="11531" width="11.28515625" style="6" customWidth="1"/>
    <col min="11532" max="11532" width="8" style="6" customWidth="1"/>
    <col min="11533" max="11774" width="8" style="6"/>
    <col min="11775" max="11775" width="2.85546875" style="6" customWidth="1"/>
    <col min="11776" max="11783" width="10.7109375" style="6" customWidth="1"/>
    <col min="11784" max="11784" width="11.42578125" style="6" customWidth="1"/>
    <col min="11785" max="11785" width="11.85546875" style="6" customWidth="1"/>
    <col min="11786" max="11786" width="2.85546875" style="6" customWidth="1"/>
    <col min="11787" max="11787" width="11.28515625" style="6" customWidth="1"/>
    <col min="11788" max="11788" width="8" style="6" customWidth="1"/>
    <col min="11789" max="12030" width="8" style="6"/>
    <col min="12031" max="12031" width="2.85546875" style="6" customWidth="1"/>
    <col min="12032" max="12039" width="10.7109375" style="6" customWidth="1"/>
    <col min="12040" max="12040" width="11.42578125" style="6" customWidth="1"/>
    <col min="12041" max="12041" width="11.85546875" style="6" customWidth="1"/>
    <col min="12042" max="12042" width="2.85546875" style="6" customWidth="1"/>
    <col min="12043" max="12043" width="11.28515625" style="6" customWidth="1"/>
    <col min="12044" max="12044" width="8" style="6" customWidth="1"/>
    <col min="12045" max="12286" width="8" style="6"/>
    <col min="12287" max="12287" width="2.85546875" style="6" customWidth="1"/>
    <col min="12288" max="12295" width="10.7109375" style="6" customWidth="1"/>
    <col min="12296" max="12296" width="11.42578125" style="6" customWidth="1"/>
    <col min="12297" max="12297" width="11.85546875" style="6" customWidth="1"/>
    <col min="12298" max="12298" width="2.85546875" style="6" customWidth="1"/>
    <col min="12299" max="12299" width="11.28515625" style="6" customWidth="1"/>
    <col min="12300" max="12300" width="8" style="6" customWidth="1"/>
    <col min="12301" max="12542" width="8" style="6"/>
    <col min="12543" max="12543" width="2.85546875" style="6" customWidth="1"/>
    <col min="12544" max="12551" width="10.7109375" style="6" customWidth="1"/>
    <col min="12552" max="12552" width="11.42578125" style="6" customWidth="1"/>
    <col min="12553" max="12553" width="11.85546875" style="6" customWidth="1"/>
    <col min="12554" max="12554" width="2.85546875" style="6" customWidth="1"/>
    <col min="12555" max="12555" width="11.28515625" style="6" customWidth="1"/>
    <col min="12556" max="12556" width="8" style="6" customWidth="1"/>
    <col min="12557" max="12798" width="8" style="6"/>
    <col min="12799" max="12799" width="2.85546875" style="6" customWidth="1"/>
    <col min="12800" max="12807" width="10.7109375" style="6" customWidth="1"/>
    <col min="12808" max="12808" width="11.42578125" style="6" customWidth="1"/>
    <col min="12809" max="12809" width="11.85546875" style="6" customWidth="1"/>
    <col min="12810" max="12810" width="2.85546875" style="6" customWidth="1"/>
    <col min="12811" max="12811" width="11.28515625" style="6" customWidth="1"/>
    <col min="12812" max="12812" width="8" style="6" customWidth="1"/>
    <col min="12813" max="13054" width="8" style="6"/>
    <col min="13055" max="13055" width="2.85546875" style="6" customWidth="1"/>
    <col min="13056" max="13063" width="10.7109375" style="6" customWidth="1"/>
    <col min="13064" max="13064" width="11.42578125" style="6" customWidth="1"/>
    <col min="13065" max="13065" width="11.85546875" style="6" customWidth="1"/>
    <col min="13066" max="13066" width="2.85546875" style="6" customWidth="1"/>
    <col min="13067" max="13067" width="11.28515625" style="6" customWidth="1"/>
    <col min="13068" max="13068" width="8" style="6" customWidth="1"/>
    <col min="13069" max="13310" width="8" style="6"/>
    <col min="13311" max="13311" width="2.85546875" style="6" customWidth="1"/>
    <col min="13312" max="13319" width="10.7109375" style="6" customWidth="1"/>
    <col min="13320" max="13320" width="11.42578125" style="6" customWidth="1"/>
    <col min="13321" max="13321" width="11.85546875" style="6" customWidth="1"/>
    <col min="13322" max="13322" width="2.85546875" style="6" customWidth="1"/>
    <col min="13323" max="13323" width="11.28515625" style="6" customWidth="1"/>
    <col min="13324" max="13324" width="8" style="6" customWidth="1"/>
    <col min="13325" max="13566" width="8" style="6"/>
    <col min="13567" max="13567" width="2.85546875" style="6" customWidth="1"/>
    <col min="13568" max="13575" width="10.7109375" style="6" customWidth="1"/>
    <col min="13576" max="13576" width="11.42578125" style="6" customWidth="1"/>
    <col min="13577" max="13577" width="11.85546875" style="6" customWidth="1"/>
    <col min="13578" max="13578" width="2.85546875" style="6" customWidth="1"/>
    <col min="13579" max="13579" width="11.28515625" style="6" customWidth="1"/>
    <col min="13580" max="13580" width="8" style="6" customWidth="1"/>
    <col min="13581" max="13822" width="8" style="6"/>
    <col min="13823" max="13823" width="2.85546875" style="6" customWidth="1"/>
    <col min="13824" max="13831" width="10.7109375" style="6" customWidth="1"/>
    <col min="13832" max="13832" width="11.42578125" style="6" customWidth="1"/>
    <col min="13833" max="13833" width="11.85546875" style="6" customWidth="1"/>
    <col min="13834" max="13834" width="2.85546875" style="6" customWidth="1"/>
    <col min="13835" max="13835" width="11.28515625" style="6" customWidth="1"/>
    <col min="13836" max="13836" width="8" style="6" customWidth="1"/>
    <col min="13837" max="14078" width="8" style="6"/>
    <col min="14079" max="14079" width="2.85546875" style="6" customWidth="1"/>
    <col min="14080" max="14087" width="10.7109375" style="6" customWidth="1"/>
    <col min="14088" max="14088" width="11.42578125" style="6" customWidth="1"/>
    <col min="14089" max="14089" width="11.85546875" style="6" customWidth="1"/>
    <col min="14090" max="14090" width="2.85546875" style="6" customWidth="1"/>
    <col min="14091" max="14091" width="11.28515625" style="6" customWidth="1"/>
    <col min="14092" max="14092" width="8" style="6" customWidth="1"/>
    <col min="14093" max="14334" width="8" style="6"/>
    <col min="14335" max="14335" width="2.85546875" style="6" customWidth="1"/>
    <col min="14336" max="14343" width="10.7109375" style="6" customWidth="1"/>
    <col min="14344" max="14344" width="11.42578125" style="6" customWidth="1"/>
    <col min="14345" max="14345" width="11.85546875" style="6" customWidth="1"/>
    <col min="14346" max="14346" width="2.85546875" style="6" customWidth="1"/>
    <col min="14347" max="14347" width="11.28515625" style="6" customWidth="1"/>
    <col min="14348" max="14348" width="8" style="6" customWidth="1"/>
    <col min="14349" max="14590" width="8" style="6"/>
    <col min="14591" max="14591" width="2.85546875" style="6" customWidth="1"/>
    <col min="14592" max="14599" width="10.7109375" style="6" customWidth="1"/>
    <col min="14600" max="14600" width="11.42578125" style="6" customWidth="1"/>
    <col min="14601" max="14601" width="11.85546875" style="6" customWidth="1"/>
    <col min="14602" max="14602" width="2.85546875" style="6" customWidth="1"/>
    <col min="14603" max="14603" width="11.28515625" style="6" customWidth="1"/>
    <col min="14604" max="14604" width="8" style="6" customWidth="1"/>
    <col min="14605" max="14846" width="8" style="6"/>
    <col min="14847" max="14847" width="2.85546875" style="6" customWidth="1"/>
    <col min="14848" max="14855" width="10.7109375" style="6" customWidth="1"/>
    <col min="14856" max="14856" width="11.42578125" style="6" customWidth="1"/>
    <col min="14857" max="14857" width="11.85546875" style="6" customWidth="1"/>
    <col min="14858" max="14858" width="2.85546875" style="6" customWidth="1"/>
    <col min="14859" max="14859" width="11.28515625" style="6" customWidth="1"/>
    <col min="14860" max="14860" width="8" style="6" customWidth="1"/>
    <col min="14861" max="15102" width="8" style="6"/>
    <col min="15103" max="15103" width="2.85546875" style="6" customWidth="1"/>
    <col min="15104" max="15111" width="10.7109375" style="6" customWidth="1"/>
    <col min="15112" max="15112" width="11.42578125" style="6" customWidth="1"/>
    <col min="15113" max="15113" width="11.85546875" style="6" customWidth="1"/>
    <col min="15114" max="15114" width="2.85546875" style="6" customWidth="1"/>
    <col min="15115" max="15115" width="11.28515625" style="6" customWidth="1"/>
    <col min="15116" max="15116" width="8" style="6" customWidth="1"/>
    <col min="15117" max="15358" width="8" style="6"/>
    <col min="15359" max="15359" width="2.85546875" style="6" customWidth="1"/>
    <col min="15360" max="15367" width="10.7109375" style="6" customWidth="1"/>
    <col min="15368" max="15368" width="11.42578125" style="6" customWidth="1"/>
    <col min="15369" max="15369" width="11.85546875" style="6" customWidth="1"/>
    <col min="15370" max="15370" width="2.85546875" style="6" customWidth="1"/>
    <col min="15371" max="15371" width="11.28515625" style="6" customWidth="1"/>
    <col min="15372" max="15372" width="8" style="6" customWidth="1"/>
    <col min="15373" max="15614" width="8" style="6"/>
    <col min="15615" max="15615" width="2.85546875" style="6" customWidth="1"/>
    <col min="15616" max="15623" width="10.7109375" style="6" customWidth="1"/>
    <col min="15624" max="15624" width="11.42578125" style="6" customWidth="1"/>
    <col min="15625" max="15625" width="11.85546875" style="6" customWidth="1"/>
    <col min="15626" max="15626" width="2.85546875" style="6" customWidth="1"/>
    <col min="15627" max="15627" width="11.28515625" style="6" customWidth="1"/>
    <col min="15628" max="15628" width="8" style="6" customWidth="1"/>
    <col min="15629" max="15870" width="8" style="6"/>
    <col min="15871" max="15871" width="2.85546875" style="6" customWidth="1"/>
    <col min="15872" max="15879" width="10.7109375" style="6" customWidth="1"/>
    <col min="15880" max="15880" width="11.42578125" style="6" customWidth="1"/>
    <col min="15881" max="15881" width="11.85546875" style="6" customWidth="1"/>
    <col min="15882" max="15882" width="2.85546875" style="6" customWidth="1"/>
    <col min="15883" max="15883" width="11.28515625" style="6" customWidth="1"/>
    <col min="15884" max="15884" width="8" style="6" customWidth="1"/>
    <col min="15885" max="16126" width="8" style="6"/>
    <col min="16127" max="16127" width="2.85546875" style="6" customWidth="1"/>
    <col min="16128" max="16135" width="10.7109375" style="6" customWidth="1"/>
    <col min="16136" max="16136" width="11.42578125" style="6" customWidth="1"/>
    <col min="16137" max="16137" width="11.85546875" style="6" customWidth="1"/>
    <col min="16138" max="16138" width="2.85546875" style="6" customWidth="1"/>
    <col min="16139" max="16139" width="11.28515625" style="6" customWidth="1"/>
    <col min="16140" max="16140" width="8" style="6" customWidth="1"/>
    <col min="16141" max="16384" width="8" style="6"/>
  </cols>
  <sheetData>
    <row r="1" spans="1:13" x14ac:dyDescent="0.2">
      <c r="A1" s="31" t="s">
        <v>7</v>
      </c>
      <c r="C1" s="354"/>
      <c r="D1" s="354"/>
      <c r="E1" s="354"/>
      <c r="F1" s="354"/>
      <c r="G1" s="354"/>
      <c r="H1" s="354"/>
      <c r="I1" s="355"/>
      <c r="J1" s="6"/>
      <c r="K1" s="316"/>
      <c r="M1" s="317"/>
    </row>
    <row r="2" spans="1:13" x14ac:dyDescent="0.2">
      <c r="C2" s="354"/>
      <c r="D2" s="354"/>
      <c r="E2" s="354"/>
      <c r="F2" s="6"/>
      <c r="G2" s="6"/>
      <c r="H2" s="354"/>
      <c r="I2" s="355"/>
      <c r="J2" s="6"/>
      <c r="K2" s="316"/>
      <c r="M2" s="317"/>
    </row>
    <row r="3" spans="1:13" x14ac:dyDescent="0.2">
      <c r="C3" s="354"/>
      <c r="D3" s="354"/>
      <c r="E3" s="354"/>
      <c r="F3" s="6"/>
      <c r="G3" s="6"/>
      <c r="H3" s="354"/>
      <c r="I3" s="355"/>
      <c r="J3" s="6"/>
      <c r="K3" s="316"/>
      <c r="M3" s="317"/>
    </row>
    <row r="4" spans="1:13" x14ac:dyDescent="0.2">
      <c r="C4" s="354"/>
      <c r="D4" s="354"/>
      <c r="E4" s="354"/>
      <c r="F4" s="6"/>
      <c r="G4" s="6"/>
      <c r="H4" s="354"/>
      <c r="I4" s="355"/>
      <c r="J4" s="6"/>
      <c r="K4" s="316"/>
      <c r="M4" s="317"/>
    </row>
    <row r="5" spans="1:13" x14ac:dyDescent="0.2">
      <c r="C5" s="354"/>
      <c r="D5" s="354"/>
      <c r="E5" s="354"/>
      <c r="F5" s="6"/>
      <c r="G5" s="6"/>
      <c r="H5" s="354"/>
      <c r="I5" s="355"/>
      <c r="J5" s="6"/>
      <c r="K5" s="316"/>
      <c r="M5" s="317"/>
    </row>
    <row r="6" spans="1:13" x14ac:dyDescent="0.2">
      <c r="B6" s="5" t="s">
        <v>472</v>
      </c>
      <c r="C6" s="354"/>
      <c r="D6" s="354"/>
      <c r="E6" s="354"/>
      <c r="F6" s="354"/>
      <c r="G6" s="354"/>
      <c r="H6" s="354"/>
      <c r="I6" s="355"/>
      <c r="K6" s="316"/>
      <c r="M6" s="317"/>
    </row>
    <row r="7" spans="1:13" x14ac:dyDescent="0.2">
      <c r="B7" s="5" t="s">
        <v>21</v>
      </c>
      <c r="C7" s="354"/>
      <c r="D7" s="354"/>
      <c r="E7" s="354"/>
      <c r="F7" s="354"/>
      <c r="G7" s="354"/>
      <c r="H7" s="354"/>
      <c r="I7" s="355"/>
      <c r="K7" s="316"/>
      <c r="M7" s="317"/>
    </row>
    <row r="9" spans="1:13" x14ac:dyDescent="0.2">
      <c r="C9" s="7">
        <v>102</v>
      </c>
      <c r="D9" s="7">
        <v>304</v>
      </c>
      <c r="E9" s="7">
        <v>506</v>
      </c>
      <c r="F9" s="7">
        <v>708</v>
      </c>
      <c r="G9" s="7">
        <v>910</v>
      </c>
      <c r="H9" s="7">
        <v>1112</v>
      </c>
      <c r="I9" s="8" t="s">
        <v>8</v>
      </c>
      <c r="K9" s="316" t="s">
        <v>375</v>
      </c>
      <c r="L9" s="5" t="s">
        <v>376</v>
      </c>
      <c r="M9" s="317" t="s">
        <v>106</v>
      </c>
    </row>
    <row r="10" spans="1:13" ht="15" customHeight="1" x14ac:dyDescent="0.2">
      <c r="A10" s="6" t="s">
        <v>185</v>
      </c>
      <c r="B10" s="9" t="s">
        <v>9</v>
      </c>
      <c r="C10" s="10">
        <f>8400000/1.5</f>
        <v>5600000</v>
      </c>
      <c r="D10" s="10">
        <f>7800000/1.6</f>
        <v>4875000</v>
      </c>
      <c r="E10" s="10">
        <f>6600000/1.2</f>
        <v>5500000</v>
      </c>
      <c r="F10" s="10">
        <f>7200000/1.15</f>
        <v>6260869.5652173916</v>
      </c>
      <c r="G10" s="10">
        <f>8600000/1.3</f>
        <v>6615384.615384615</v>
      </c>
      <c r="H10" s="318"/>
      <c r="I10" s="10">
        <f t="shared" ref="I10:I15" si="0">SUM(C10:H10)</f>
        <v>28851254.180602007</v>
      </c>
      <c r="J10" s="11"/>
      <c r="K10" s="316" t="s">
        <v>377</v>
      </c>
      <c r="L10" s="6" t="s">
        <v>378</v>
      </c>
      <c r="M10" s="10">
        <v>-38800000</v>
      </c>
    </row>
    <row r="11" spans="1:13" ht="15" customHeight="1" x14ac:dyDescent="0.2">
      <c r="A11" s="6" t="s">
        <v>10</v>
      </c>
      <c r="B11" s="9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318"/>
      <c r="I11" s="10">
        <f t="shared" si="0"/>
        <v>0</v>
      </c>
      <c r="K11" s="316">
        <v>1105</v>
      </c>
      <c r="L11" s="6" t="s">
        <v>379</v>
      </c>
      <c r="M11" s="10">
        <v>-4320000</v>
      </c>
    </row>
    <row r="12" spans="1:13" ht="15" customHeight="1" x14ac:dyDescent="0.2">
      <c r="A12" s="6" t="s">
        <v>12</v>
      </c>
      <c r="B12" s="9" t="s">
        <v>13</v>
      </c>
      <c r="C12" s="10">
        <v>0</v>
      </c>
      <c r="D12" s="10">
        <v>2000000</v>
      </c>
      <c r="E12" s="10">
        <v>0</v>
      </c>
      <c r="F12" s="10">
        <v>1000000</v>
      </c>
      <c r="G12" s="10">
        <v>0</v>
      </c>
      <c r="H12" s="318"/>
      <c r="I12" s="10">
        <f t="shared" si="0"/>
        <v>3000000</v>
      </c>
      <c r="K12" s="316" t="s">
        <v>380</v>
      </c>
      <c r="L12" s="6" t="s">
        <v>381</v>
      </c>
      <c r="M12" s="10">
        <v>-680000</v>
      </c>
    </row>
    <row r="13" spans="1:13" ht="15" customHeight="1" x14ac:dyDescent="0.2">
      <c r="A13" s="6" t="s">
        <v>14</v>
      </c>
      <c r="B13" s="9" t="s">
        <v>15</v>
      </c>
      <c r="C13" s="10">
        <f>+C10*0.244</f>
        <v>1366400</v>
      </c>
      <c r="D13" s="10">
        <f t="shared" ref="D13:G13" si="1">+D10*0.244</f>
        <v>1189500</v>
      </c>
      <c r="E13" s="10">
        <f t="shared" si="1"/>
        <v>1342000</v>
      </c>
      <c r="F13" s="10">
        <f t="shared" si="1"/>
        <v>1527652.1739130435</v>
      </c>
      <c r="G13" s="10">
        <f t="shared" si="1"/>
        <v>1614153.846153846</v>
      </c>
      <c r="H13" s="318"/>
      <c r="I13" s="10">
        <f t="shared" si="0"/>
        <v>7039706.020066889</v>
      </c>
      <c r="K13" s="316" t="s">
        <v>222</v>
      </c>
      <c r="L13" s="6" t="s">
        <v>382</v>
      </c>
      <c r="M13" s="10">
        <v>14800000</v>
      </c>
    </row>
    <row r="14" spans="1:13" ht="15" customHeight="1" x14ac:dyDescent="0.2">
      <c r="A14" s="6" t="s">
        <v>16</v>
      </c>
      <c r="B14" s="9" t="s">
        <v>17</v>
      </c>
      <c r="C14" s="10">
        <v>1350000</v>
      </c>
      <c r="D14" s="10">
        <v>1155000</v>
      </c>
      <c r="E14" s="10">
        <v>1250000</v>
      </c>
      <c r="F14" s="10">
        <v>580000</v>
      </c>
      <c r="G14" s="10">
        <v>1350000</v>
      </c>
      <c r="H14" s="318"/>
      <c r="I14" s="10">
        <f t="shared" si="0"/>
        <v>5685000</v>
      </c>
      <c r="J14" s="10"/>
      <c r="K14" s="316" t="s">
        <v>222</v>
      </c>
      <c r="L14" s="6" t="s">
        <v>383</v>
      </c>
      <c r="M14" s="10">
        <v>800000</v>
      </c>
    </row>
    <row r="15" spans="1:13" ht="15" customHeight="1" thickBot="1" x14ac:dyDescent="0.25">
      <c r="A15" s="6" t="s">
        <v>18</v>
      </c>
      <c r="B15" s="9" t="s">
        <v>19</v>
      </c>
      <c r="C15" s="12">
        <f t="shared" ref="C15:H15" si="2">+C13-C14</f>
        <v>16400</v>
      </c>
      <c r="D15" s="12">
        <f t="shared" si="2"/>
        <v>34500</v>
      </c>
      <c r="E15" s="12">
        <f t="shared" si="2"/>
        <v>92000</v>
      </c>
      <c r="F15" s="12">
        <f t="shared" si="2"/>
        <v>947652.17391304346</v>
      </c>
      <c r="G15" s="12">
        <f t="shared" si="2"/>
        <v>264153.84615384601</v>
      </c>
      <c r="H15" s="12">
        <f t="shared" si="2"/>
        <v>0</v>
      </c>
      <c r="I15" s="12">
        <f t="shared" si="0"/>
        <v>1354706.0200668895</v>
      </c>
      <c r="K15" s="316" t="s">
        <v>384</v>
      </c>
      <c r="L15" s="6" t="s">
        <v>385</v>
      </c>
      <c r="M15" s="10">
        <v>6437824</v>
      </c>
    </row>
    <row r="16" spans="1:13" ht="15" customHeight="1" x14ac:dyDescent="0.2">
      <c r="A16" s="6" t="s">
        <v>386</v>
      </c>
      <c r="C16" s="10">
        <f t="shared" ref="C16:I16" si="3">+C13-C14-C15</f>
        <v>0</v>
      </c>
      <c r="D16" s="10">
        <f t="shared" si="3"/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K16" s="316" t="s">
        <v>387</v>
      </c>
      <c r="L16" s="6" t="s">
        <v>388</v>
      </c>
      <c r="M16" s="10">
        <v>2583265.6</v>
      </c>
    </row>
    <row r="17" spans="2:13" ht="15" customHeight="1" x14ac:dyDescent="0.2">
      <c r="K17" s="316" t="s">
        <v>229</v>
      </c>
      <c r="L17" s="6" t="s">
        <v>389</v>
      </c>
      <c r="M17" s="10">
        <v>1920000</v>
      </c>
    </row>
    <row r="18" spans="2:13" ht="15" customHeight="1" x14ac:dyDescent="0.2">
      <c r="C18" s="5" t="s">
        <v>390</v>
      </c>
      <c r="K18" s="316">
        <v>3510</v>
      </c>
      <c r="L18" s="6" t="s">
        <v>391</v>
      </c>
      <c r="M18" s="10">
        <v>854708.8</v>
      </c>
    </row>
    <row r="19" spans="2:13" ht="15" customHeight="1" x14ac:dyDescent="0.2">
      <c r="K19" s="316">
        <v>3520</v>
      </c>
      <c r="L19" s="6" t="s">
        <v>392</v>
      </c>
      <c r="M19" s="10">
        <v>204971.2</v>
      </c>
    </row>
    <row r="20" spans="2:13" ht="15" customHeight="1" x14ac:dyDescent="0.2">
      <c r="C20" s="5" t="s">
        <v>393</v>
      </c>
      <c r="K20" s="316" t="s">
        <v>394</v>
      </c>
      <c r="L20" s="6" t="s">
        <v>395</v>
      </c>
      <c r="M20" s="10">
        <v>3080000</v>
      </c>
    </row>
    <row r="21" spans="2:13" ht="15" customHeight="1" x14ac:dyDescent="0.2">
      <c r="K21" s="316" t="s">
        <v>396</v>
      </c>
      <c r="L21" s="6" t="s">
        <v>397</v>
      </c>
      <c r="M21" s="10">
        <v>1928000</v>
      </c>
    </row>
    <row r="22" spans="2:13" ht="15" customHeight="1" x14ac:dyDescent="0.2">
      <c r="C22" s="5" t="s">
        <v>478</v>
      </c>
      <c r="K22" s="316">
        <v>3620</v>
      </c>
      <c r="L22" s="6" t="s">
        <v>419</v>
      </c>
      <c r="M22" s="10">
        <v>150000</v>
      </c>
    </row>
    <row r="23" spans="2:13" ht="15" customHeight="1" x14ac:dyDescent="0.2">
      <c r="C23" s="5" t="s">
        <v>477</v>
      </c>
      <c r="K23" s="316" t="s">
        <v>398</v>
      </c>
      <c r="L23" s="6" t="s">
        <v>399</v>
      </c>
      <c r="M23" s="10">
        <v>712000</v>
      </c>
    </row>
    <row r="24" spans="2:13" ht="15" customHeight="1" x14ac:dyDescent="0.2">
      <c r="K24" s="316" t="s">
        <v>400</v>
      </c>
      <c r="L24" s="6" t="s">
        <v>401</v>
      </c>
      <c r="M24" s="10">
        <v>448000</v>
      </c>
    </row>
    <row r="25" spans="2:13" ht="15" customHeight="1" x14ac:dyDescent="0.2">
      <c r="B25" s="9"/>
      <c r="K25" s="316" t="s">
        <v>402</v>
      </c>
      <c r="L25" s="6" t="s">
        <v>403</v>
      </c>
      <c r="M25" s="10">
        <v>57728</v>
      </c>
    </row>
    <row r="26" spans="2:13" ht="15" customHeight="1" x14ac:dyDescent="0.2">
      <c r="B26" s="13"/>
      <c r="K26" s="316">
        <v>3816</v>
      </c>
      <c r="L26" s="6" t="s">
        <v>404</v>
      </c>
      <c r="M26" s="10">
        <v>268000</v>
      </c>
    </row>
    <row r="27" spans="2:13" ht="15" customHeight="1" x14ac:dyDescent="0.2">
      <c r="B27" s="13"/>
      <c r="K27" s="316" t="s">
        <v>405</v>
      </c>
      <c r="L27" s="6" t="s">
        <v>406</v>
      </c>
      <c r="M27" s="10">
        <v>685944</v>
      </c>
    </row>
    <row r="28" spans="2:13" ht="15" customHeight="1" x14ac:dyDescent="0.2">
      <c r="B28" s="13"/>
      <c r="K28" s="316" t="s">
        <v>407</v>
      </c>
      <c r="L28" s="6" t="s">
        <v>408</v>
      </c>
      <c r="M28" s="10">
        <v>364800</v>
      </c>
    </row>
    <row r="29" spans="2:13" ht="15" customHeight="1" x14ac:dyDescent="0.2">
      <c r="B29" s="13"/>
      <c r="K29" s="316" t="s">
        <v>409</v>
      </c>
      <c r="L29" s="6" t="s">
        <v>410</v>
      </c>
      <c r="M29" s="10">
        <v>100320</v>
      </c>
    </row>
    <row r="30" spans="2:13" ht="15" customHeight="1" x14ac:dyDescent="0.2">
      <c r="K30" s="316" t="s">
        <v>411</v>
      </c>
      <c r="L30" s="6" t="s">
        <v>412</v>
      </c>
      <c r="M30" s="10">
        <v>449899.2</v>
      </c>
    </row>
    <row r="31" spans="2:13" ht="15" customHeight="1" x14ac:dyDescent="0.2">
      <c r="K31" s="316" t="s">
        <v>413</v>
      </c>
      <c r="L31" s="6" t="s">
        <v>414</v>
      </c>
      <c r="M31" s="10">
        <v>320000</v>
      </c>
    </row>
    <row r="32" spans="2:13" ht="15" customHeight="1" x14ac:dyDescent="0.2">
      <c r="K32" s="316" t="s">
        <v>415</v>
      </c>
      <c r="L32" s="6" t="s">
        <v>2</v>
      </c>
      <c r="M32" s="10">
        <v>353345.6</v>
      </c>
    </row>
    <row r="33" spans="2:13" ht="15" customHeight="1" x14ac:dyDescent="0.2">
      <c r="K33" s="316" t="s">
        <v>416</v>
      </c>
      <c r="L33" s="6" t="s">
        <v>274</v>
      </c>
      <c r="M33" s="10">
        <v>-984092.8</v>
      </c>
    </row>
    <row r="34" spans="2:13" ht="15" customHeight="1" x14ac:dyDescent="0.2">
      <c r="K34" s="316" t="s">
        <v>417</v>
      </c>
      <c r="L34" s="6" t="s">
        <v>418</v>
      </c>
      <c r="M34" s="10">
        <v>4601847.2</v>
      </c>
    </row>
    <row r="35" spans="2:13" ht="15" customHeight="1" x14ac:dyDescent="0.2"/>
    <row r="36" spans="2:13" ht="15" customHeight="1" x14ac:dyDescent="0.2">
      <c r="B36" s="9"/>
    </row>
    <row r="37" spans="2:13" ht="15" customHeight="1" x14ac:dyDescent="0.2">
      <c r="B37" s="13"/>
    </row>
  </sheetData>
  <printOptions horizontalCentered="1"/>
  <pageMargins left="0.78740157480314965" right="0.78740157480314965" top="1.0629921259842521" bottom="0.94488188976377963" header="0.39370078740157483" footer="0.6692913385826772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20"/>
  <sheetViews>
    <sheetView workbookViewId="0">
      <selection activeCell="I13" sqref="I13"/>
    </sheetView>
  </sheetViews>
  <sheetFormatPr defaultRowHeight="12.75" x14ac:dyDescent="0.2"/>
  <cols>
    <col min="1" max="1" width="9.140625" style="300"/>
    <col min="2" max="2" width="27" style="300" bestFit="1" customWidth="1"/>
    <col min="3" max="6" width="9.140625" style="300"/>
    <col min="7" max="7" width="10.7109375" style="300" bestFit="1" customWidth="1"/>
    <col min="8" max="10" width="9.140625" style="300"/>
    <col min="11" max="11" width="20.7109375" style="300" bestFit="1" customWidth="1"/>
    <col min="12" max="16384" width="9.140625" style="300"/>
  </cols>
  <sheetData>
    <row r="1" spans="1:10" x14ac:dyDescent="0.2">
      <c r="B1" s="301" t="s">
        <v>186</v>
      </c>
      <c r="C1" s="302"/>
      <c r="D1" s="302"/>
      <c r="E1" s="302"/>
    </row>
    <row r="2" spans="1:10" x14ac:dyDescent="0.2">
      <c r="B2" s="303"/>
      <c r="C2" s="302"/>
      <c r="D2" s="302"/>
      <c r="E2" s="302"/>
    </row>
    <row r="4" spans="1:10" x14ac:dyDescent="0.2">
      <c r="B4" s="300" t="s">
        <v>190</v>
      </c>
      <c r="D4" s="300" t="s">
        <v>191</v>
      </c>
      <c r="E4" s="300" t="s">
        <v>192</v>
      </c>
    </row>
    <row r="5" spans="1:10" x14ac:dyDescent="0.2">
      <c r="A5" s="304">
        <v>3100</v>
      </c>
      <c r="B5" s="304" t="s">
        <v>187</v>
      </c>
      <c r="C5" s="305"/>
      <c r="D5" s="357"/>
      <c r="E5" s="357"/>
    </row>
    <row r="6" spans="1:10" x14ac:dyDescent="0.2">
      <c r="A6" s="306">
        <v>3200</v>
      </c>
      <c r="B6" s="307" t="s">
        <v>228</v>
      </c>
      <c r="C6" s="308"/>
      <c r="D6" s="358"/>
      <c r="E6" s="358"/>
      <c r="J6" s="309"/>
    </row>
    <row r="7" spans="1:10" x14ac:dyDescent="0.2">
      <c r="A7" s="306">
        <v>3210</v>
      </c>
      <c r="B7" s="307" t="s">
        <v>230</v>
      </c>
      <c r="C7" s="307"/>
      <c r="D7" s="358"/>
      <c r="E7" s="359"/>
      <c r="J7" s="309"/>
    </row>
    <row r="8" spans="1:10" x14ac:dyDescent="0.2">
      <c r="A8" s="306">
        <v>3211</v>
      </c>
      <c r="B8" s="307" t="s">
        <v>232</v>
      </c>
      <c r="C8" s="307"/>
      <c r="D8" s="359"/>
      <c r="E8" s="359"/>
      <c r="J8" s="309"/>
    </row>
    <row r="9" spans="1:10" x14ac:dyDescent="0.2">
      <c r="A9" s="306">
        <v>3212</v>
      </c>
      <c r="B9" s="307" t="s">
        <v>188</v>
      </c>
      <c r="C9" s="307"/>
      <c r="D9" s="358"/>
      <c r="E9" s="359"/>
      <c r="J9" s="309"/>
    </row>
    <row r="10" spans="1:10" x14ac:dyDescent="0.2">
      <c r="A10" s="306">
        <v>3213</v>
      </c>
      <c r="B10" s="307" t="s">
        <v>163</v>
      </c>
      <c r="C10" s="307"/>
      <c r="D10" s="359"/>
      <c r="E10" s="359"/>
      <c r="J10" s="309"/>
    </row>
    <row r="11" spans="1:10" x14ac:dyDescent="0.2">
      <c r="A11" s="306">
        <v>3214</v>
      </c>
      <c r="B11" s="307" t="s">
        <v>360</v>
      </c>
      <c r="C11" s="307"/>
      <c r="D11" s="359"/>
      <c r="E11" s="359"/>
      <c r="J11" s="309"/>
    </row>
    <row r="12" spans="1:10" x14ac:dyDescent="0.2">
      <c r="A12" s="306">
        <v>3310</v>
      </c>
      <c r="B12" s="307" t="s">
        <v>234</v>
      </c>
      <c r="C12" s="307"/>
      <c r="D12" s="359"/>
      <c r="E12" s="359"/>
      <c r="J12" s="309"/>
    </row>
    <row r="13" spans="1:10" x14ac:dyDescent="0.2">
      <c r="A13" s="306">
        <v>3340</v>
      </c>
      <c r="B13" s="307" t="s">
        <v>43</v>
      </c>
      <c r="C13" s="307"/>
      <c r="D13" s="359"/>
      <c r="E13" s="359"/>
      <c r="J13" s="309"/>
    </row>
    <row r="14" spans="1:10" x14ac:dyDescent="0.2">
      <c r="A14" s="306">
        <v>3350</v>
      </c>
      <c r="B14" s="307" t="s">
        <v>237</v>
      </c>
      <c r="C14" s="307"/>
      <c r="D14" s="359"/>
      <c r="E14" s="359"/>
      <c r="J14" s="309"/>
    </row>
    <row r="15" spans="1:10" x14ac:dyDescent="0.2">
      <c r="A15" s="306">
        <v>9410</v>
      </c>
      <c r="B15" s="307" t="s">
        <v>96</v>
      </c>
      <c r="C15" s="307"/>
      <c r="D15" s="359"/>
      <c r="E15" s="358"/>
      <c r="J15" s="309"/>
    </row>
    <row r="16" spans="1:10" x14ac:dyDescent="0.2">
      <c r="A16" s="306">
        <v>9412</v>
      </c>
      <c r="B16" s="307" t="s">
        <v>98</v>
      </c>
      <c r="C16" s="307"/>
      <c r="D16" s="359"/>
      <c r="E16" s="358"/>
      <c r="J16" s="309"/>
    </row>
    <row r="17" spans="1:10" x14ac:dyDescent="0.2">
      <c r="A17" s="306">
        <v>9430</v>
      </c>
      <c r="B17" s="307" t="s">
        <v>100</v>
      </c>
      <c r="C17" s="307"/>
      <c r="D17" s="359"/>
      <c r="E17" s="358"/>
      <c r="J17" s="309"/>
    </row>
    <row r="18" spans="1:10" x14ac:dyDescent="0.2">
      <c r="A18" s="306">
        <v>9440</v>
      </c>
      <c r="B18" s="307" t="s">
        <v>101</v>
      </c>
      <c r="C18" s="307"/>
      <c r="D18" s="359"/>
      <c r="E18" s="358"/>
      <c r="J18" s="309"/>
    </row>
    <row r="19" spans="1:10" x14ac:dyDescent="0.2">
      <c r="A19" s="310">
        <v>9450</v>
      </c>
      <c r="B19" s="310" t="s">
        <v>189</v>
      </c>
      <c r="C19" s="310"/>
      <c r="D19" s="360"/>
      <c r="E19" s="360"/>
    </row>
    <row r="20" spans="1:10" x14ac:dyDescent="0.2">
      <c r="B20" s="300" t="s">
        <v>20</v>
      </c>
      <c r="D20" s="302">
        <f>+SUM(D5:D19)</f>
        <v>0</v>
      </c>
      <c r="E20" s="302">
        <f>+SUM(E5:E19)</f>
        <v>0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63"/>
  <sheetViews>
    <sheetView topLeftCell="A31" workbookViewId="0">
      <selection activeCell="C12" sqref="C12"/>
    </sheetView>
  </sheetViews>
  <sheetFormatPr defaultRowHeight="12.75" x14ac:dyDescent="0.2"/>
  <cols>
    <col min="1" max="1" width="2" style="324" bestFit="1" customWidth="1"/>
    <col min="2" max="2" width="35.5703125" style="324" bestFit="1" customWidth="1"/>
    <col min="3" max="4" width="10.7109375" style="324" bestFit="1" customWidth="1"/>
    <col min="5" max="5" width="8.7109375" style="324" bestFit="1" customWidth="1"/>
    <col min="6" max="7" width="10.7109375" style="324" bestFit="1" customWidth="1"/>
    <col min="8" max="257" width="9.140625" style="324"/>
    <col min="258" max="259" width="9.140625" style="324" customWidth="1"/>
    <col min="260" max="260" width="9.28515625" style="324" bestFit="1" customWidth="1"/>
    <col min="261" max="513" width="9.140625" style="324"/>
    <col min="514" max="515" width="9.140625" style="324" customWidth="1"/>
    <col min="516" max="516" width="9.28515625" style="324" bestFit="1" customWidth="1"/>
    <col min="517" max="769" width="9.140625" style="324"/>
    <col min="770" max="771" width="9.140625" style="324" customWidth="1"/>
    <col min="772" max="772" width="9.28515625" style="324" bestFit="1" customWidth="1"/>
    <col min="773" max="1025" width="9.140625" style="324"/>
    <col min="1026" max="1027" width="9.140625" style="324" customWidth="1"/>
    <col min="1028" max="1028" width="9.28515625" style="324" bestFit="1" customWidth="1"/>
    <col min="1029" max="1281" width="9.140625" style="324"/>
    <col min="1282" max="1283" width="9.140625" style="324" customWidth="1"/>
    <col min="1284" max="1284" width="9.28515625" style="324" bestFit="1" customWidth="1"/>
    <col min="1285" max="1537" width="9.140625" style="324"/>
    <col min="1538" max="1539" width="9.140625" style="324" customWidth="1"/>
    <col min="1540" max="1540" width="9.28515625" style="324" bestFit="1" customWidth="1"/>
    <col min="1541" max="1793" width="9.140625" style="324"/>
    <col min="1794" max="1795" width="9.140625" style="324" customWidth="1"/>
    <col min="1796" max="1796" width="9.28515625" style="324" bestFit="1" customWidth="1"/>
    <col min="1797" max="2049" width="9.140625" style="324"/>
    <col min="2050" max="2051" width="9.140625" style="324" customWidth="1"/>
    <col min="2052" max="2052" width="9.28515625" style="324" bestFit="1" customWidth="1"/>
    <col min="2053" max="2305" width="9.140625" style="324"/>
    <col min="2306" max="2307" width="9.140625" style="324" customWidth="1"/>
    <col min="2308" max="2308" width="9.28515625" style="324" bestFit="1" customWidth="1"/>
    <col min="2309" max="2561" width="9.140625" style="324"/>
    <col min="2562" max="2563" width="9.140625" style="324" customWidth="1"/>
    <col min="2564" max="2564" width="9.28515625" style="324" bestFit="1" customWidth="1"/>
    <col min="2565" max="2817" width="9.140625" style="324"/>
    <col min="2818" max="2819" width="9.140625" style="324" customWidth="1"/>
    <col min="2820" max="2820" width="9.28515625" style="324" bestFit="1" customWidth="1"/>
    <col min="2821" max="3073" width="9.140625" style="324"/>
    <col min="3074" max="3075" width="9.140625" style="324" customWidth="1"/>
    <col min="3076" max="3076" width="9.28515625" style="324" bestFit="1" customWidth="1"/>
    <col min="3077" max="3329" width="9.140625" style="324"/>
    <col min="3330" max="3331" width="9.140625" style="324" customWidth="1"/>
    <col min="3332" max="3332" width="9.28515625" style="324" bestFit="1" customWidth="1"/>
    <col min="3333" max="3585" width="9.140625" style="324"/>
    <col min="3586" max="3587" width="9.140625" style="324" customWidth="1"/>
    <col min="3588" max="3588" width="9.28515625" style="324" bestFit="1" customWidth="1"/>
    <col min="3589" max="3841" width="9.140625" style="324"/>
    <col min="3842" max="3843" width="9.140625" style="324" customWidth="1"/>
    <col min="3844" max="3844" width="9.28515625" style="324" bestFit="1" customWidth="1"/>
    <col min="3845" max="4097" width="9.140625" style="324"/>
    <col min="4098" max="4099" width="9.140625" style="324" customWidth="1"/>
    <col min="4100" max="4100" width="9.28515625" style="324" bestFit="1" customWidth="1"/>
    <col min="4101" max="4353" width="9.140625" style="324"/>
    <col min="4354" max="4355" width="9.140625" style="324" customWidth="1"/>
    <col min="4356" max="4356" width="9.28515625" style="324" bestFit="1" customWidth="1"/>
    <col min="4357" max="4609" width="9.140625" style="324"/>
    <col min="4610" max="4611" width="9.140625" style="324" customWidth="1"/>
    <col min="4612" max="4612" width="9.28515625" style="324" bestFit="1" customWidth="1"/>
    <col min="4613" max="4865" width="9.140625" style="324"/>
    <col min="4866" max="4867" width="9.140625" style="324" customWidth="1"/>
    <col min="4868" max="4868" width="9.28515625" style="324" bestFit="1" customWidth="1"/>
    <col min="4869" max="5121" width="9.140625" style="324"/>
    <col min="5122" max="5123" width="9.140625" style="324" customWidth="1"/>
    <col min="5124" max="5124" width="9.28515625" style="324" bestFit="1" customWidth="1"/>
    <col min="5125" max="5377" width="9.140625" style="324"/>
    <col min="5378" max="5379" width="9.140625" style="324" customWidth="1"/>
    <col min="5380" max="5380" width="9.28515625" style="324" bestFit="1" customWidth="1"/>
    <col min="5381" max="5633" width="9.140625" style="324"/>
    <col min="5634" max="5635" width="9.140625" style="324" customWidth="1"/>
    <col min="5636" max="5636" width="9.28515625" style="324" bestFit="1" customWidth="1"/>
    <col min="5637" max="5889" width="9.140625" style="324"/>
    <col min="5890" max="5891" width="9.140625" style="324" customWidth="1"/>
    <col min="5892" max="5892" width="9.28515625" style="324" bestFit="1" customWidth="1"/>
    <col min="5893" max="6145" width="9.140625" style="324"/>
    <col min="6146" max="6147" width="9.140625" style="324" customWidth="1"/>
    <col min="6148" max="6148" width="9.28515625" style="324" bestFit="1" customWidth="1"/>
    <col min="6149" max="6401" width="9.140625" style="324"/>
    <col min="6402" max="6403" width="9.140625" style="324" customWidth="1"/>
    <col min="6404" max="6404" width="9.28515625" style="324" bestFit="1" customWidth="1"/>
    <col min="6405" max="6657" width="9.140625" style="324"/>
    <col min="6658" max="6659" width="9.140625" style="324" customWidth="1"/>
    <col min="6660" max="6660" width="9.28515625" style="324" bestFit="1" customWidth="1"/>
    <col min="6661" max="6913" width="9.140625" style="324"/>
    <col min="6914" max="6915" width="9.140625" style="324" customWidth="1"/>
    <col min="6916" max="6916" width="9.28515625" style="324" bestFit="1" customWidth="1"/>
    <col min="6917" max="7169" width="9.140625" style="324"/>
    <col min="7170" max="7171" width="9.140625" style="324" customWidth="1"/>
    <col min="7172" max="7172" width="9.28515625" style="324" bestFit="1" customWidth="1"/>
    <col min="7173" max="7425" width="9.140625" style="324"/>
    <col min="7426" max="7427" width="9.140625" style="324" customWidth="1"/>
    <col min="7428" max="7428" width="9.28515625" style="324" bestFit="1" customWidth="1"/>
    <col min="7429" max="7681" width="9.140625" style="324"/>
    <col min="7682" max="7683" width="9.140625" style="324" customWidth="1"/>
    <col min="7684" max="7684" width="9.28515625" style="324" bestFit="1" customWidth="1"/>
    <col min="7685" max="7937" width="9.140625" style="324"/>
    <col min="7938" max="7939" width="9.140625" style="324" customWidth="1"/>
    <col min="7940" max="7940" width="9.28515625" style="324" bestFit="1" customWidth="1"/>
    <col min="7941" max="8193" width="9.140625" style="324"/>
    <col min="8194" max="8195" width="9.140625" style="324" customWidth="1"/>
    <col min="8196" max="8196" width="9.28515625" style="324" bestFit="1" customWidth="1"/>
    <col min="8197" max="8449" width="9.140625" style="324"/>
    <col min="8450" max="8451" width="9.140625" style="324" customWidth="1"/>
    <col min="8452" max="8452" width="9.28515625" style="324" bestFit="1" customWidth="1"/>
    <col min="8453" max="8705" width="9.140625" style="324"/>
    <col min="8706" max="8707" width="9.140625" style="324" customWidth="1"/>
    <col min="8708" max="8708" width="9.28515625" style="324" bestFit="1" customWidth="1"/>
    <col min="8709" max="8961" width="9.140625" style="324"/>
    <col min="8962" max="8963" width="9.140625" style="324" customWidth="1"/>
    <col min="8964" max="8964" width="9.28515625" style="324" bestFit="1" customWidth="1"/>
    <col min="8965" max="9217" width="9.140625" style="324"/>
    <col min="9218" max="9219" width="9.140625" style="324" customWidth="1"/>
    <col min="9220" max="9220" width="9.28515625" style="324" bestFit="1" customWidth="1"/>
    <col min="9221" max="9473" width="9.140625" style="324"/>
    <col min="9474" max="9475" width="9.140625" style="324" customWidth="1"/>
    <col min="9476" max="9476" width="9.28515625" style="324" bestFit="1" customWidth="1"/>
    <col min="9477" max="9729" width="9.140625" style="324"/>
    <col min="9730" max="9731" width="9.140625" style="324" customWidth="1"/>
    <col min="9732" max="9732" width="9.28515625" style="324" bestFit="1" customWidth="1"/>
    <col min="9733" max="9985" width="9.140625" style="324"/>
    <col min="9986" max="9987" width="9.140625" style="324" customWidth="1"/>
    <col min="9988" max="9988" width="9.28515625" style="324" bestFit="1" customWidth="1"/>
    <col min="9989" max="10241" width="9.140625" style="324"/>
    <col min="10242" max="10243" width="9.140625" style="324" customWidth="1"/>
    <col min="10244" max="10244" width="9.28515625" style="324" bestFit="1" customWidth="1"/>
    <col min="10245" max="10497" width="9.140625" style="324"/>
    <col min="10498" max="10499" width="9.140625" style="324" customWidth="1"/>
    <col min="10500" max="10500" width="9.28515625" style="324" bestFit="1" customWidth="1"/>
    <col min="10501" max="10753" width="9.140625" style="324"/>
    <col min="10754" max="10755" width="9.140625" style="324" customWidth="1"/>
    <col min="10756" max="10756" width="9.28515625" style="324" bestFit="1" customWidth="1"/>
    <col min="10757" max="11009" width="9.140625" style="324"/>
    <col min="11010" max="11011" width="9.140625" style="324" customWidth="1"/>
    <col min="11012" max="11012" width="9.28515625" style="324" bestFit="1" customWidth="1"/>
    <col min="11013" max="11265" width="9.140625" style="324"/>
    <col min="11266" max="11267" width="9.140625" style="324" customWidth="1"/>
    <col min="11268" max="11268" width="9.28515625" style="324" bestFit="1" customWidth="1"/>
    <col min="11269" max="11521" width="9.140625" style="324"/>
    <col min="11522" max="11523" width="9.140625" style="324" customWidth="1"/>
    <col min="11524" max="11524" width="9.28515625" style="324" bestFit="1" customWidth="1"/>
    <col min="11525" max="11777" width="9.140625" style="324"/>
    <col min="11778" max="11779" width="9.140625" style="324" customWidth="1"/>
    <col min="11780" max="11780" width="9.28515625" style="324" bestFit="1" customWidth="1"/>
    <col min="11781" max="12033" width="9.140625" style="324"/>
    <col min="12034" max="12035" width="9.140625" style="324" customWidth="1"/>
    <col min="12036" max="12036" width="9.28515625" style="324" bestFit="1" customWidth="1"/>
    <col min="12037" max="12289" width="9.140625" style="324"/>
    <col min="12290" max="12291" width="9.140625" style="324" customWidth="1"/>
    <col min="12292" max="12292" width="9.28515625" style="324" bestFit="1" customWidth="1"/>
    <col min="12293" max="12545" width="9.140625" style="324"/>
    <col min="12546" max="12547" width="9.140625" style="324" customWidth="1"/>
    <col min="12548" max="12548" width="9.28515625" style="324" bestFit="1" customWidth="1"/>
    <col min="12549" max="12801" width="9.140625" style="324"/>
    <col min="12802" max="12803" width="9.140625" style="324" customWidth="1"/>
    <col min="12804" max="12804" width="9.28515625" style="324" bestFit="1" customWidth="1"/>
    <col min="12805" max="13057" width="9.140625" style="324"/>
    <col min="13058" max="13059" width="9.140625" style="324" customWidth="1"/>
    <col min="13060" max="13060" width="9.28515625" style="324" bestFit="1" customWidth="1"/>
    <col min="13061" max="13313" width="9.140625" style="324"/>
    <col min="13314" max="13315" width="9.140625" style="324" customWidth="1"/>
    <col min="13316" max="13316" width="9.28515625" style="324" bestFit="1" customWidth="1"/>
    <col min="13317" max="13569" width="9.140625" style="324"/>
    <col min="13570" max="13571" width="9.140625" style="324" customWidth="1"/>
    <col min="13572" max="13572" width="9.28515625" style="324" bestFit="1" customWidth="1"/>
    <col min="13573" max="13825" width="9.140625" style="324"/>
    <col min="13826" max="13827" width="9.140625" style="324" customWidth="1"/>
    <col min="13828" max="13828" width="9.28515625" style="324" bestFit="1" customWidth="1"/>
    <col min="13829" max="14081" width="9.140625" style="324"/>
    <col min="14082" max="14083" width="9.140625" style="324" customWidth="1"/>
    <col min="14084" max="14084" width="9.28515625" style="324" bestFit="1" customWidth="1"/>
    <col min="14085" max="14337" width="9.140625" style="324"/>
    <col min="14338" max="14339" width="9.140625" style="324" customWidth="1"/>
    <col min="14340" max="14340" width="9.28515625" style="324" bestFit="1" customWidth="1"/>
    <col min="14341" max="14593" width="9.140625" style="324"/>
    <col min="14594" max="14595" width="9.140625" style="324" customWidth="1"/>
    <col min="14596" max="14596" width="9.28515625" style="324" bestFit="1" customWidth="1"/>
    <col min="14597" max="14849" width="9.140625" style="324"/>
    <col min="14850" max="14851" width="9.140625" style="324" customWidth="1"/>
    <col min="14852" max="14852" width="9.28515625" style="324" bestFit="1" customWidth="1"/>
    <col min="14853" max="15105" width="9.140625" style="324"/>
    <col min="15106" max="15107" width="9.140625" style="324" customWidth="1"/>
    <col min="15108" max="15108" width="9.28515625" style="324" bestFit="1" customWidth="1"/>
    <col min="15109" max="15361" width="9.140625" style="324"/>
    <col min="15362" max="15363" width="9.140625" style="324" customWidth="1"/>
    <col min="15364" max="15364" width="9.28515625" style="324" bestFit="1" customWidth="1"/>
    <col min="15365" max="15617" width="9.140625" style="324"/>
    <col min="15618" max="15619" width="9.140625" style="324" customWidth="1"/>
    <col min="15620" max="15620" width="9.28515625" style="324" bestFit="1" customWidth="1"/>
    <col min="15621" max="15873" width="9.140625" style="324"/>
    <col min="15874" max="15875" width="9.140625" style="324" customWidth="1"/>
    <col min="15876" max="15876" width="9.28515625" style="324" bestFit="1" customWidth="1"/>
    <col min="15877" max="16129" width="9.140625" style="324"/>
    <col min="16130" max="16131" width="9.140625" style="324" customWidth="1"/>
    <col min="16132" max="16132" width="9.28515625" style="324" bestFit="1" customWidth="1"/>
    <col min="16133" max="16384" width="9.140625" style="324"/>
  </cols>
  <sheetData>
    <row r="1" spans="2:9" x14ac:dyDescent="0.2">
      <c r="B1" s="109" t="s">
        <v>420</v>
      </c>
      <c r="D1" s="325"/>
      <c r="E1" s="325"/>
      <c r="F1" s="325"/>
      <c r="G1" s="325"/>
      <c r="H1" s="325"/>
      <c r="I1" s="325"/>
    </row>
    <row r="3" spans="2:9" x14ac:dyDescent="0.2">
      <c r="B3" s="109" t="s">
        <v>442</v>
      </c>
    </row>
    <row r="4" spans="2:9" x14ac:dyDescent="0.2">
      <c r="B4" s="109"/>
    </row>
    <row r="5" spans="2:9" x14ac:dyDescent="0.2">
      <c r="C5" s="326">
        <v>2014</v>
      </c>
      <c r="D5" s="326">
        <v>2013</v>
      </c>
      <c r="E5" s="326">
        <v>2012</v>
      </c>
    </row>
    <row r="6" spans="2:9" x14ac:dyDescent="0.2">
      <c r="B6" s="324" t="s">
        <v>1</v>
      </c>
      <c r="C6" s="327">
        <v>942120</v>
      </c>
      <c r="D6" s="327">
        <v>912582</v>
      </c>
      <c r="E6" s="327">
        <v>898504</v>
      </c>
    </row>
    <row r="7" spans="2:9" x14ac:dyDescent="0.2">
      <c r="C7" s="328"/>
      <c r="D7" s="328"/>
      <c r="E7" s="328"/>
    </row>
    <row r="8" spans="2:9" x14ac:dyDescent="0.2">
      <c r="B8" s="324" t="s">
        <v>135</v>
      </c>
      <c r="C8" s="328">
        <v>-612600</v>
      </c>
      <c r="D8" s="328">
        <v>-606573</v>
      </c>
      <c r="E8" s="328">
        <v>-616032</v>
      </c>
    </row>
    <row r="9" spans="2:9" x14ac:dyDescent="0.2">
      <c r="B9" s="324" t="s">
        <v>175</v>
      </c>
      <c r="C9" s="328">
        <v>-72000</v>
      </c>
      <c r="D9" s="328">
        <v>-70785</v>
      </c>
      <c r="E9" s="328">
        <v>-67704</v>
      </c>
    </row>
    <row r="10" spans="2:9" x14ac:dyDescent="0.2">
      <c r="B10" s="324" t="s">
        <v>142</v>
      </c>
      <c r="C10" s="328">
        <v>-79680</v>
      </c>
      <c r="D10" s="328">
        <v>-85305</v>
      </c>
      <c r="E10" s="328">
        <v>-85808</v>
      </c>
    </row>
    <row r="11" spans="2:9" x14ac:dyDescent="0.2">
      <c r="B11" s="324" t="s">
        <v>2</v>
      </c>
      <c r="C11" s="328">
        <v>-13200</v>
      </c>
      <c r="D11" s="328">
        <v>-10890</v>
      </c>
      <c r="E11" s="328">
        <v>-11160</v>
      </c>
      <c r="H11" s="329"/>
    </row>
    <row r="12" spans="2:9" x14ac:dyDescent="0.2">
      <c r="B12" s="324" t="s">
        <v>421</v>
      </c>
      <c r="C12" s="328">
        <v>-9120</v>
      </c>
      <c r="D12" s="328">
        <v>-9801</v>
      </c>
      <c r="E12" s="328">
        <v>-11036</v>
      </c>
    </row>
    <row r="13" spans="2:9" x14ac:dyDescent="0.2">
      <c r="B13" s="324" t="s">
        <v>422</v>
      </c>
      <c r="C13" s="328">
        <v>-31200</v>
      </c>
      <c r="D13" s="328">
        <v>-25410</v>
      </c>
      <c r="E13" s="328">
        <v>-21080</v>
      </c>
    </row>
    <row r="14" spans="2:9" ht="13.5" thickBot="1" x14ac:dyDescent="0.25">
      <c r="B14" s="324" t="s">
        <v>194</v>
      </c>
      <c r="C14" s="330">
        <f>SUM(C6:C13)</f>
        <v>124320</v>
      </c>
      <c r="D14" s="330">
        <f>SUM(D6:D13)</f>
        <v>103818</v>
      </c>
      <c r="E14" s="330">
        <f>SUM(E6:E13)</f>
        <v>85684</v>
      </c>
    </row>
    <row r="15" spans="2:9" ht="13.5" thickTop="1" x14ac:dyDescent="0.2">
      <c r="D15" s="331"/>
    </row>
    <row r="16" spans="2:9" x14ac:dyDescent="0.2">
      <c r="B16" s="109" t="s">
        <v>443</v>
      </c>
    </row>
    <row r="17" spans="2:5" x14ac:dyDescent="0.2">
      <c r="B17" s="109"/>
    </row>
    <row r="18" spans="2:5" x14ac:dyDescent="0.2">
      <c r="B18" s="109" t="s">
        <v>196</v>
      </c>
      <c r="C18" s="326" t="s">
        <v>444</v>
      </c>
      <c r="D18" s="326" t="s">
        <v>445</v>
      </c>
      <c r="E18" s="326" t="s">
        <v>423</v>
      </c>
    </row>
    <row r="19" spans="2:5" x14ac:dyDescent="0.2">
      <c r="B19" s="324" t="s">
        <v>424</v>
      </c>
      <c r="C19" s="332"/>
      <c r="D19" s="332"/>
      <c r="E19" s="332"/>
    </row>
    <row r="20" spans="2:5" x14ac:dyDescent="0.2">
      <c r="B20" s="324" t="s">
        <v>117</v>
      </c>
      <c r="C20" s="327">
        <v>205282</v>
      </c>
      <c r="D20" s="327">
        <v>171600</v>
      </c>
      <c r="E20" s="327">
        <v>145200</v>
      </c>
    </row>
    <row r="21" spans="2:5" x14ac:dyDescent="0.2">
      <c r="B21" s="324" t="s">
        <v>425</v>
      </c>
      <c r="C21" s="333">
        <v>53320</v>
      </c>
      <c r="D21" s="333">
        <v>23000</v>
      </c>
      <c r="E21" s="333">
        <v>13200</v>
      </c>
    </row>
    <row r="22" spans="2:5" x14ac:dyDescent="0.2">
      <c r="C22" s="327">
        <f>SUM(C20:C21)</f>
        <v>258602</v>
      </c>
      <c r="D22" s="327">
        <f>SUM(D20:D21)</f>
        <v>194600</v>
      </c>
      <c r="E22" s="327">
        <f>SUM(E20:E21)</f>
        <v>158400</v>
      </c>
    </row>
    <row r="23" spans="2:5" x14ac:dyDescent="0.2">
      <c r="B23" s="324" t="s">
        <v>426</v>
      </c>
      <c r="C23" s="327"/>
      <c r="D23" s="327"/>
      <c r="E23" s="327"/>
    </row>
    <row r="24" spans="2:5" x14ac:dyDescent="0.2">
      <c r="B24" s="324" t="s">
        <v>357</v>
      </c>
      <c r="C24" s="327">
        <v>50654</v>
      </c>
      <c r="D24" s="327">
        <v>50050</v>
      </c>
      <c r="E24" s="327">
        <v>44880</v>
      </c>
    </row>
    <row r="25" spans="2:5" x14ac:dyDescent="0.2">
      <c r="B25" s="324" t="s">
        <v>111</v>
      </c>
      <c r="C25" s="327">
        <v>68249.599999999991</v>
      </c>
      <c r="D25" s="327">
        <v>70785</v>
      </c>
      <c r="E25" s="327">
        <v>55440</v>
      </c>
    </row>
    <row r="26" spans="2:5" x14ac:dyDescent="0.2">
      <c r="B26" s="324" t="s">
        <v>202</v>
      </c>
      <c r="C26" s="333">
        <v>45988.5</v>
      </c>
      <c r="D26" s="333">
        <f>326551-315435</f>
        <v>11116</v>
      </c>
      <c r="E26" s="333">
        <v>24420</v>
      </c>
    </row>
    <row r="27" spans="2:5" x14ac:dyDescent="0.2">
      <c r="C27" s="334">
        <f>SUM(C24:C26)</f>
        <v>164892.09999999998</v>
      </c>
      <c r="D27" s="334">
        <f>SUM(D24:D26)</f>
        <v>131951</v>
      </c>
      <c r="E27" s="334">
        <f>SUM(E24:E26)</f>
        <v>124740</v>
      </c>
    </row>
    <row r="28" spans="2:5" x14ac:dyDescent="0.2">
      <c r="C28" s="334"/>
      <c r="D28" s="334"/>
      <c r="E28" s="334"/>
    </row>
    <row r="29" spans="2:5" ht="13.5" thickBot="1" x14ac:dyDescent="0.25">
      <c r="B29" s="109" t="s">
        <v>427</v>
      </c>
      <c r="C29" s="335">
        <f>+C22+C27</f>
        <v>423494.1</v>
      </c>
      <c r="D29" s="335">
        <f>+D22+D27</f>
        <v>326551</v>
      </c>
      <c r="E29" s="335">
        <f>+E22+E27</f>
        <v>283140</v>
      </c>
    </row>
    <row r="30" spans="2:5" ht="13.5" thickTop="1" x14ac:dyDescent="0.2">
      <c r="C30" s="327"/>
      <c r="D30" s="327"/>
      <c r="E30" s="327"/>
    </row>
    <row r="31" spans="2:5" x14ac:dyDescent="0.2">
      <c r="C31" s="327"/>
      <c r="D31" s="327"/>
      <c r="E31" s="327"/>
    </row>
    <row r="32" spans="2:5" x14ac:dyDescent="0.2">
      <c r="B32" s="109" t="s">
        <v>204</v>
      </c>
      <c r="C32" s="331"/>
      <c r="D32" s="331"/>
      <c r="E32" s="331"/>
    </row>
    <row r="33" spans="2:9" x14ac:dyDescent="0.2">
      <c r="B33" s="109"/>
      <c r="C33" s="331"/>
      <c r="D33" s="331"/>
      <c r="E33" s="331"/>
    </row>
    <row r="34" spans="2:9" x14ac:dyDescent="0.2">
      <c r="B34" s="336" t="s">
        <v>428</v>
      </c>
      <c r="C34" s="331"/>
      <c r="D34" s="331"/>
      <c r="E34" s="331"/>
    </row>
    <row r="35" spans="2:9" x14ac:dyDescent="0.2">
      <c r="B35" s="324" t="s">
        <v>89</v>
      </c>
      <c r="C35" s="327">
        <v>10000</v>
      </c>
      <c r="D35" s="327">
        <v>10000</v>
      </c>
      <c r="E35" s="327">
        <v>10000</v>
      </c>
    </row>
    <row r="36" spans="2:9" x14ac:dyDescent="0.2">
      <c r="B36" s="324" t="s">
        <v>206</v>
      </c>
      <c r="C36" s="333">
        <f>+D36+C14</f>
        <v>343946</v>
      </c>
      <c r="D36" s="333">
        <f>+E36+D14</f>
        <v>219626</v>
      </c>
      <c r="E36" s="333">
        <f>283140-167332</f>
        <v>115808</v>
      </c>
    </row>
    <row r="37" spans="2:9" x14ac:dyDescent="0.2">
      <c r="C37" s="327">
        <f>SUM(C35:C36)</f>
        <v>353946</v>
      </c>
      <c r="D37" s="327">
        <f>SUM(D35:D36)</f>
        <v>229626</v>
      </c>
      <c r="E37" s="327">
        <f>SUM(E35:E36)</f>
        <v>125808</v>
      </c>
    </row>
    <row r="38" spans="2:9" x14ac:dyDescent="0.2">
      <c r="C38" s="327"/>
      <c r="D38" s="327"/>
      <c r="E38" s="327"/>
    </row>
    <row r="39" spans="2:9" x14ac:dyDescent="0.2">
      <c r="B39" s="324" t="s">
        <v>429</v>
      </c>
      <c r="C39" s="327"/>
      <c r="D39" s="327"/>
      <c r="E39" s="327"/>
    </row>
    <row r="40" spans="2:9" x14ac:dyDescent="0.2">
      <c r="C40" s="327"/>
      <c r="D40" s="327"/>
      <c r="E40" s="327"/>
    </row>
    <row r="41" spans="2:9" x14ac:dyDescent="0.2">
      <c r="B41" s="324" t="s">
        <v>430</v>
      </c>
      <c r="C41" s="327">
        <f>423494-410734</f>
        <v>12760</v>
      </c>
      <c r="D41" s="327">
        <v>62356</v>
      </c>
      <c r="E41" s="327">
        <v>98033</v>
      </c>
    </row>
    <row r="42" spans="2:9" x14ac:dyDescent="0.2">
      <c r="B42" s="324" t="s">
        <v>431</v>
      </c>
      <c r="C42" s="333">
        <v>-4615</v>
      </c>
      <c r="D42" s="333">
        <f>-D46</f>
        <v>-6456</v>
      </c>
      <c r="E42" s="333">
        <f>-E46</f>
        <v>-8909</v>
      </c>
    </row>
    <row r="43" spans="2:9" x14ac:dyDescent="0.2">
      <c r="C43" s="327">
        <f>SUM(C41:C42)</f>
        <v>8145</v>
      </c>
      <c r="D43" s="327">
        <f>SUM(D41:D42)</f>
        <v>55900</v>
      </c>
      <c r="E43" s="327">
        <f>SUM(E41:E42)</f>
        <v>89124</v>
      </c>
    </row>
    <row r="44" spans="2:9" x14ac:dyDescent="0.2">
      <c r="C44" s="327"/>
      <c r="D44" s="327"/>
      <c r="E44" s="327"/>
    </row>
    <row r="45" spans="2:9" x14ac:dyDescent="0.2">
      <c r="B45" s="324" t="s">
        <v>432</v>
      </c>
      <c r="C45" s="327">
        <v>56788</v>
      </c>
      <c r="D45" s="327">
        <v>34569</v>
      </c>
      <c r="E45" s="327">
        <v>59299</v>
      </c>
    </row>
    <row r="46" spans="2:9" x14ac:dyDescent="0.2">
      <c r="B46" s="324" t="s">
        <v>431</v>
      </c>
      <c r="C46" s="333">
        <v>4615.3846153846152</v>
      </c>
      <c r="D46" s="333">
        <v>6456</v>
      </c>
      <c r="E46" s="333">
        <v>8909</v>
      </c>
    </row>
    <row r="47" spans="2:9" x14ac:dyDescent="0.2">
      <c r="C47" s="334">
        <f>SUM(C45:C46)</f>
        <v>61403.384615384617</v>
      </c>
      <c r="D47" s="334">
        <f>SUM(D45:D46)</f>
        <v>41025</v>
      </c>
      <c r="E47" s="334">
        <f>SUM(E45:E46)</f>
        <v>68208</v>
      </c>
      <c r="I47" s="329"/>
    </row>
    <row r="48" spans="2:9" x14ac:dyDescent="0.2">
      <c r="C48" s="327"/>
      <c r="D48" s="327"/>
      <c r="E48" s="327"/>
      <c r="I48" s="329"/>
    </row>
    <row r="49" spans="1:9" x14ac:dyDescent="0.2">
      <c r="B49" s="324" t="s">
        <v>433</v>
      </c>
      <c r="C49" s="327">
        <f>+C43+C47</f>
        <v>69548.384615384624</v>
      </c>
      <c r="D49" s="327">
        <f>+D43+D47</f>
        <v>96925</v>
      </c>
      <c r="E49" s="327">
        <f>+E43+E47</f>
        <v>157332</v>
      </c>
      <c r="I49" s="329"/>
    </row>
    <row r="50" spans="1:9" x14ac:dyDescent="0.2">
      <c r="C50" s="327"/>
      <c r="D50" s="327"/>
      <c r="E50" s="327"/>
      <c r="I50" s="329"/>
    </row>
    <row r="51" spans="1:9" ht="13.5" thickBot="1" x14ac:dyDescent="0.25">
      <c r="B51" s="109" t="s">
        <v>434</v>
      </c>
      <c r="C51" s="335">
        <f>+C37+C49</f>
        <v>423494.38461538462</v>
      </c>
      <c r="D51" s="335">
        <f>+D37+D49</f>
        <v>326551</v>
      </c>
      <c r="E51" s="335">
        <f>+E37+E49</f>
        <v>283140</v>
      </c>
      <c r="I51" s="329"/>
    </row>
    <row r="52" spans="1:9" ht="13.5" thickTop="1" x14ac:dyDescent="0.2">
      <c r="B52" s="109"/>
      <c r="E52" s="337"/>
      <c r="F52" s="337"/>
      <c r="G52" s="337"/>
    </row>
    <row r="53" spans="1:9" x14ac:dyDescent="0.2">
      <c r="E53" s="331"/>
      <c r="F53" s="331"/>
      <c r="G53" s="331"/>
    </row>
    <row r="54" spans="1:9" x14ac:dyDescent="0.2">
      <c r="E54" s="329"/>
      <c r="F54" s="329"/>
      <c r="G54" s="329"/>
    </row>
    <row r="55" spans="1:9" x14ac:dyDescent="0.2">
      <c r="E55" s="329"/>
      <c r="F55" s="361"/>
      <c r="G55" s="329"/>
      <c r="H55" s="325"/>
      <c r="I55" s="325"/>
    </row>
    <row r="56" spans="1:9" x14ac:dyDescent="0.2">
      <c r="C56" s="338">
        <v>2014</v>
      </c>
      <c r="D56" s="338">
        <v>2013</v>
      </c>
      <c r="E56" s="329"/>
      <c r="F56" s="329"/>
      <c r="G56" s="329"/>
      <c r="H56" s="325"/>
      <c r="I56" s="325"/>
    </row>
    <row r="57" spans="1:9" x14ac:dyDescent="0.2">
      <c r="A57" s="324" t="s">
        <v>435</v>
      </c>
      <c r="B57" s="324" t="s">
        <v>446</v>
      </c>
      <c r="C57" s="340"/>
      <c r="D57" s="340"/>
      <c r="E57" s="362"/>
      <c r="F57" s="362"/>
      <c r="G57" s="329"/>
      <c r="H57" s="325"/>
      <c r="I57" s="325"/>
    </row>
    <row r="58" spans="1:9" x14ac:dyDescent="0.2">
      <c r="A58" s="324" t="s">
        <v>436</v>
      </c>
      <c r="B58" s="324" t="s">
        <v>441</v>
      </c>
      <c r="C58" s="340"/>
      <c r="D58" s="340"/>
      <c r="E58" s="362"/>
      <c r="F58" s="362"/>
      <c r="G58" s="329"/>
      <c r="H58" s="325"/>
      <c r="I58" s="325"/>
    </row>
    <row r="59" spans="1:9" x14ac:dyDescent="0.2">
      <c r="A59" s="324" t="s">
        <v>438</v>
      </c>
      <c r="B59" s="324" t="s">
        <v>447</v>
      </c>
      <c r="C59" s="341"/>
      <c r="D59" s="341"/>
      <c r="E59" s="362"/>
      <c r="F59" s="362"/>
      <c r="G59" s="329"/>
      <c r="H59" s="325"/>
      <c r="I59" s="325"/>
    </row>
    <row r="60" spans="1:9" x14ac:dyDescent="0.2">
      <c r="A60" s="324" t="s">
        <v>439</v>
      </c>
      <c r="B60" s="324" t="s">
        <v>448</v>
      </c>
      <c r="C60" s="341"/>
      <c r="D60" s="341"/>
      <c r="E60" s="362"/>
      <c r="F60" s="362"/>
      <c r="G60" s="329"/>
      <c r="H60" s="325"/>
      <c r="I60" s="325"/>
    </row>
    <row r="61" spans="1:9" x14ac:dyDescent="0.2">
      <c r="A61" s="324" t="s">
        <v>440</v>
      </c>
      <c r="B61" s="324" t="s">
        <v>437</v>
      </c>
      <c r="C61" s="339"/>
      <c r="D61" s="339"/>
      <c r="E61" s="362"/>
      <c r="F61" s="362"/>
      <c r="G61" s="329"/>
    </row>
    <row r="62" spans="1:9" x14ac:dyDescent="0.2">
      <c r="E62" s="329"/>
      <c r="F62" s="329"/>
      <c r="G62" s="329"/>
    </row>
    <row r="63" spans="1:9" x14ac:dyDescent="0.2">
      <c r="E63" s="329"/>
      <c r="F63" s="329"/>
      <c r="G63" s="329"/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36"/>
  <sheetViews>
    <sheetView workbookViewId="0">
      <selection activeCell="G23" sqref="G23"/>
    </sheetView>
  </sheetViews>
  <sheetFormatPr defaultRowHeight="12.75" x14ac:dyDescent="0.2"/>
  <cols>
    <col min="1" max="1" width="43.5703125" style="324" bestFit="1" customWidth="1"/>
    <col min="2" max="2" width="25.28515625" style="324" bestFit="1" customWidth="1"/>
    <col min="3" max="16384" width="9.140625" style="324"/>
  </cols>
  <sheetData>
    <row r="1" spans="1:3" x14ac:dyDescent="0.2">
      <c r="A1" s="109" t="s">
        <v>454</v>
      </c>
    </row>
    <row r="3" spans="1:3" x14ac:dyDescent="0.2">
      <c r="B3" s="342"/>
      <c r="C3" s="343"/>
    </row>
    <row r="4" spans="1:3" x14ac:dyDescent="0.2">
      <c r="B4" s="342"/>
      <c r="C4" s="343"/>
    </row>
    <row r="5" spans="1:3" x14ac:dyDescent="0.2">
      <c r="A5" s="19" t="s">
        <v>460</v>
      </c>
      <c r="B5" s="20"/>
    </row>
    <row r="6" spans="1:3" x14ac:dyDescent="0.2">
      <c r="A6" s="20" t="s">
        <v>194</v>
      </c>
      <c r="B6" s="20">
        <v>250000</v>
      </c>
    </row>
    <row r="7" spans="1:3" x14ac:dyDescent="0.2">
      <c r="A7" s="346" t="s">
        <v>461</v>
      </c>
      <c r="B7" s="348"/>
    </row>
    <row r="8" spans="1:3" x14ac:dyDescent="0.2">
      <c r="A8" s="20" t="s">
        <v>2</v>
      </c>
      <c r="B8" s="348">
        <v>60000</v>
      </c>
    </row>
    <row r="9" spans="1:3" x14ac:dyDescent="0.2">
      <c r="A9" s="20" t="s">
        <v>462</v>
      </c>
      <c r="B9" s="348">
        <v>50000</v>
      </c>
    </row>
    <row r="10" spans="1:3" x14ac:dyDescent="0.2">
      <c r="A10" s="20" t="s">
        <v>463</v>
      </c>
      <c r="B10" s="348">
        <v>-30000</v>
      </c>
    </row>
    <row r="11" spans="1:3" x14ac:dyDescent="0.2">
      <c r="A11" s="20"/>
      <c r="B11" s="349"/>
    </row>
    <row r="12" spans="1:3" x14ac:dyDescent="0.2">
      <c r="A12" s="347" t="s">
        <v>464</v>
      </c>
      <c r="B12" s="348">
        <f>SUM(B6:B11)</f>
        <v>330000</v>
      </c>
    </row>
    <row r="13" spans="1:3" x14ac:dyDescent="0.2">
      <c r="A13" s="347"/>
      <c r="B13" s="348"/>
    </row>
    <row r="14" spans="1:3" x14ac:dyDescent="0.2">
      <c r="A14" s="346" t="s">
        <v>465</v>
      </c>
      <c r="B14" s="348"/>
    </row>
    <row r="15" spans="1:3" x14ac:dyDescent="0.2">
      <c r="A15" s="20" t="s">
        <v>466</v>
      </c>
      <c r="B15" s="348">
        <v>-40000</v>
      </c>
    </row>
    <row r="16" spans="1:3" x14ac:dyDescent="0.2">
      <c r="A16" s="20" t="s">
        <v>467</v>
      </c>
      <c r="B16" s="348">
        <v>60000</v>
      </c>
    </row>
    <row r="17" spans="1:4" x14ac:dyDescent="0.2">
      <c r="A17" s="20" t="s">
        <v>468</v>
      </c>
      <c r="B17" s="349">
        <v>30000</v>
      </c>
    </row>
    <row r="18" spans="1:4" x14ac:dyDescent="0.2">
      <c r="A18" s="342" t="s">
        <v>5</v>
      </c>
      <c r="B18" s="20">
        <f>SUM(B12:B17)</f>
        <v>380000</v>
      </c>
    </row>
    <row r="19" spans="1:4" x14ac:dyDescent="0.2">
      <c r="A19" s="345"/>
      <c r="B19" s="343"/>
    </row>
    <row r="20" spans="1:4" x14ac:dyDescent="0.2">
      <c r="A20" s="342" t="s">
        <v>455</v>
      </c>
      <c r="B20" s="343"/>
      <c r="C20" s="329"/>
    </row>
    <row r="21" spans="1:4" x14ac:dyDescent="0.2">
      <c r="A21" s="344" t="s">
        <v>469</v>
      </c>
      <c r="B21" s="351"/>
      <c r="C21" s="329"/>
      <c r="D21" s="350"/>
    </row>
    <row r="22" spans="1:4" x14ac:dyDescent="0.2">
      <c r="A22" s="344" t="s">
        <v>4</v>
      </c>
      <c r="B22" s="351"/>
      <c r="C22" s="329"/>
      <c r="D22" s="350"/>
    </row>
    <row r="23" spans="1:4" x14ac:dyDescent="0.2">
      <c r="A23" s="344"/>
      <c r="B23" s="343">
        <f>SUM(B21:B22)</f>
        <v>0</v>
      </c>
      <c r="C23" s="329"/>
      <c r="D23" s="350"/>
    </row>
    <row r="24" spans="1:4" x14ac:dyDescent="0.2">
      <c r="A24" s="344"/>
      <c r="B24" s="343"/>
      <c r="C24" s="329"/>
      <c r="D24" s="350"/>
    </row>
    <row r="25" spans="1:4" x14ac:dyDescent="0.2">
      <c r="A25" s="342" t="s">
        <v>6</v>
      </c>
      <c r="B25" s="343"/>
      <c r="C25" s="329"/>
      <c r="D25" s="350"/>
    </row>
    <row r="26" spans="1:4" x14ac:dyDescent="0.2">
      <c r="A26" s="342"/>
      <c r="B26" s="343"/>
      <c r="C26" s="329"/>
      <c r="D26" s="350"/>
    </row>
    <row r="27" spans="1:4" x14ac:dyDescent="0.2">
      <c r="A27" s="344" t="s">
        <v>470</v>
      </c>
      <c r="B27" s="351"/>
      <c r="C27" s="329"/>
      <c r="D27" s="350"/>
    </row>
    <row r="28" spans="1:4" x14ac:dyDescent="0.2">
      <c r="A28" s="344" t="s">
        <v>456</v>
      </c>
      <c r="B28" s="352"/>
      <c r="C28" s="329"/>
      <c r="D28" s="350"/>
    </row>
    <row r="29" spans="1:4" x14ac:dyDescent="0.2">
      <c r="A29" s="344"/>
      <c r="B29" s="343">
        <f>SUM(B27:B28)</f>
        <v>0</v>
      </c>
      <c r="C29" s="329"/>
      <c r="D29" s="350"/>
    </row>
    <row r="30" spans="1:4" x14ac:dyDescent="0.2">
      <c r="A30" s="344"/>
      <c r="B30" s="343"/>
      <c r="C30" s="329"/>
      <c r="D30" s="350"/>
    </row>
    <row r="31" spans="1:4" x14ac:dyDescent="0.2">
      <c r="A31" s="344" t="s">
        <v>457</v>
      </c>
      <c r="B31" s="343">
        <f>B18+B23+B29</f>
        <v>380000</v>
      </c>
      <c r="C31" s="329"/>
      <c r="D31" s="350"/>
    </row>
    <row r="32" spans="1:4" x14ac:dyDescent="0.2">
      <c r="A32" s="344"/>
      <c r="B32" s="343"/>
      <c r="C32" s="329"/>
      <c r="D32" s="350"/>
    </row>
    <row r="33" spans="1:4" x14ac:dyDescent="0.2">
      <c r="A33" s="344" t="s">
        <v>458</v>
      </c>
      <c r="B33" s="343">
        <v>100000</v>
      </c>
      <c r="C33" s="329"/>
      <c r="D33" s="350"/>
    </row>
    <row r="34" spans="1:4" x14ac:dyDescent="0.2">
      <c r="A34" s="344"/>
      <c r="B34" s="343"/>
      <c r="C34" s="329"/>
      <c r="D34" s="350"/>
    </row>
    <row r="35" spans="1:4" x14ac:dyDescent="0.2">
      <c r="A35" s="344" t="s">
        <v>459</v>
      </c>
      <c r="B35" s="351"/>
      <c r="C35" s="329"/>
      <c r="D35" s="350"/>
    </row>
    <row r="36" spans="1:4" x14ac:dyDescent="0.2">
      <c r="B36" s="329"/>
      <c r="C36" s="329"/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90"/>
  <sheetViews>
    <sheetView topLeftCell="A67" workbookViewId="0">
      <selection activeCell="F19" sqref="F19"/>
    </sheetView>
  </sheetViews>
  <sheetFormatPr defaultRowHeight="15" x14ac:dyDescent="0.25"/>
  <cols>
    <col min="1" max="1" width="14" bestFit="1" customWidth="1"/>
    <col min="2" max="2" width="39.5703125" bestFit="1" customWidth="1"/>
    <col min="3" max="3" width="22.140625" bestFit="1" customWidth="1"/>
    <col min="4" max="4" width="13.85546875" bestFit="1" customWidth="1"/>
    <col min="6" max="6" width="12.7109375" bestFit="1" customWidth="1"/>
    <col min="7" max="8" width="12" bestFit="1" customWidth="1"/>
    <col min="9" max="9" width="12.7109375" bestFit="1" customWidth="1"/>
  </cols>
  <sheetData>
    <row r="1" spans="1:4" x14ac:dyDescent="0.25">
      <c r="A1" s="15" t="s">
        <v>450</v>
      </c>
    </row>
    <row r="3" spans="1:4" ht="26.25" x14ac:dyDescent="0.25">
      <c r="A3" t="s">
        <v>105</v>
      </c>
      <c r="B3" t="s">
        <v>22</v>
      </c>
      <c r="C3" t="s">
        <v>106</v>
      </c>
      <c r="D3" s="25" t="s">
        <v>160</v>
      </c>
    </row>
    <row r="5" spans="1:4" x14ac:dyDescent="0.25">
      <c r="A5">
        <v>2030</v>
      </c>
      <c r="B5" t="s">
        <v>31</v>
      </c>
      <c r="C5" s="14">
        <v>105132.35294117646</v>
      </c>
      <c r="D5" s="26"/>
    </row>
    <row r="6" spans="1:4" x14ac:dyDescent="0.25">
      <c r="A6">
        <v>2020</v>
      </c>
      <c r="B6" t="s">
        <v>30</v>
      </c>
      <c r="C6" s="14">
        <v>23316.911764705881</v>
      </c>
      <c r="D6" s="26"/>
    </row>
    <row r="7" spans="1:4" x14ac:dyDescent="0.25">
      <c r="A7">
        <v>1995</v>
      </c>
      <c r="B7" t="s">
        <v>25</v>
      </c>
      <c r="C7" s="14">
        <v>12.499999999999998</v>
      </c>
      <c r="D7" s="26"/>
    </row>
    <row r="8" spans="1:4" x14ac:dyDescent="0.25">
      <c r="A8">
        <v>6876</v>
      </c>
      <c r="B8" t="s">
        <v>77</v>
      </c>
      <c r="C8" s="14">
        <v>3235.2941176470586</v>
      </c>
      <c r="D8" s="26"/>
    </row>
    <row r="9" spans="1:4" x14ac:dyDescent="0.25">
      <c r="A9">
        <v>6505</v>
      </c>
      <c r="B9" t="s">
        <v>67</v>
      </c>
      <c r="C9" s="14">
        <v>11764.705882352941</v>
      </c>
      <c r="D9" s="26"/>
    </row>
    <row r="10" spans="1:4" x14ac:dyDescent="0.25">
      <c r="A10">
        <v>6596</v>
      </c>
      <c r="B10" t="s">
        <v>72</v>
      </c>
      <c r="C10" s="14">
        <v>977.94117647058818</v>
      </c>
      <c r="D10" s="26"/>
    </row>
    <row r="11" spans="1:4" x14ac:dyDescent="0.25">
      <c r="A11">
        <v>6195</v>
      </c>
      <c r="B11" t="s">
        <v>66</v>
      </c>
      <c r="C11" s="14">
        <v>1437705.882352941</v>
      </c>
      <c r="D11" s="26"/>
    </row>
    <row r="12" spans="1:4" x14ac:dyDescent="0.25">
      <c r="A12">
        <v>2710</v>
      </c>
      <c r="B12" t="s">
        <v>35</v>
      </c>
      <c r="C12" s="14">
        <v>39044.117647058818</v>
      </c>
      <c r="D12" s="26"/>
    </row>
    <row r="13" spans="1:4" x14ac:dyDescent="0.25">
      <c r="A13">
        <v>8920</v>
      </c>
      <c r="B13" t="s">
        <v>87</v>
      </c>
      <c r="C13" s="14">
        <v>3721547.7941176468</v>
      </c>
      <c r="D13" s="26"/>
    </row>
    <row r="14" spans="1:4" x14ac:dyDescent="0.25">
      <c r="A14">
        <v>8931</v>
      </c>
      <c r="B14" t="s">
        <v>88</v>
      </c>
      <c r="C14" s="14">
        <v>10553484.558823528</v>
      </c>
      <c r="D14" s="26"/>
    </row>
    <row r="15" spans="1:4" x14ac:dyDescent="0.25">
      <c r="A15">
        <v>7313</v>
      </c>
      <c r="B15" t="s">
        <v>81</v>
      </c>
      <c r="C15" s="14">
        <v>93016.911764705874</v>
      </c>
      <c r="D15" s="26"/>
    </row>
    <row r="16" spans="1:4" x14ac:dyDescent="0.25">
      <c r="A16">
        <v>6575</v>
      </c>
      <c r="B16" t="s">
        <v>71</v>
      </c>
      <c r="C16" s="14">
        <v>22794.117647058822</v>
      </c>
      <c r="D16" s="26"/>
    </row>
    <row r="17" spans="1:4" x14ac:dyDescent="0.25">
      <c r="A17">
        <v>6162</v>
      </c>
      <c r="B17" t="s">
        <v>64</v>
      </c>
      <c r="C17" s="14">
        <v>488713.23529411759</v>
      </c>
      <c r="D17" s="26"/>
    </row>
    <row r="18" spans="1:4" x14ac:dyDescent="0.25">
      <c r="A18">
        <v>6050</v>
      </c>
      <c r="B18" t="s">
        <v>50</v>
      </c>
      <c r="C18" s="14">
        <v>38341.176470588231</v>
      </c>
      <c r="D18" s="26"/>
    </row>
    <row r="19" spans="1:4" x14ac:dyDescent="0.25">
      <c r="A19">
        <v>6122</v>
      </c>
      <c r="B19" t="s">
        <v>55</v>
      </c>
      <c r="C19" s="14">
        <v>484905.1470588235</v>
      </c>
      <c r="D19" s="26"/>
    </row>
    <row r="20" spans="1:4" x14ac:dyDescent="0.25">
      <c r="A20">
        <v>6123</v>
      </c>
      <c r="B20" t="s">
        <v>56</v>
      </c>
      <c r="C20" s="14">
        <v>306005.1470588235</v>
      </c>
      <c r="D20" s="26"/>
    </row>
    <row r="21" spans="1:4" x14ac:dyDescent="0.25">
      <c r="A21">
        <v>6520</v>
      </c>
      <c r="B21" t="s">
        <v>69</v>
      </c>
      <c r="C21" s="14">
        <v>562041.91176470579</v>
      </c>
      <c r="D21" s="26"/>
    </row>
    <row r="22" spans="1:4" x14ac:dyDescent="0.25">
      <c r="A22">
        <v>2010</v>
      </c>
      <c r="B22" t="s">
        <v>27</v>
      </c>
      <c r="C22" s="14">
        <v>103501036.76470588</v>
      </c>
      <c r="D22" s="26"/>
    </row>
    <row r="23" spans="1:4" x14ac:dyDescent="0.25">
      <c r="A23">
        <v>5071</v>
      </c>
      <c r="B23" t="s">
        <v>41</v>
      </c>
      <c r="C23" s="14">
        <v>28615.441176470587</v>
      </c>
      <c r="D23" s="26"/>
    </row>
    <row r="24" spans="1:4" x14ac:dyDescent="0.25">
      <c r="A24">
        <v>2015</v>
      </c>
      <c r="B24" t="s">
        <v>28</v>
      </c>
      <c r="C24" s="14">
        <v>2594209.5588235292</v>
      </c>
      <c r="D24" s="26"/>
    </row>
    <row r="25" spans="1:4" x14ac:dyDescent="0.25">
      <c r="A25">
        <v>6125</v>
      </c>
      <c r="B25" t="s">
        <v>58</v>
      </c>
      <c r="C25" s="14">
        <v>126672.0588235294</v>
      </c>
      <c r="D25" s="26"/>
    </row>
    <row r="26" spans="1:4" x14ac:dyDescent="0.25">
      <c r="A26">
        <v>6121</v>
      </c>
      <c r="B26" t="s">
        <v>54</v>
      </c>
      <c r="C26" s="14">
        <v>1248372.794117647</v>
      </c>
      <c r="D26" s="26"/>
    </row>
    <row r="27" spans="1:4" x14ac:dyDescent="0.25">
      <c r="A27">
        <v>6124</v>
      </c>
      <c r="B27" t="s">
        <v>57</v>
      </c>
      <c r="C27" s="14">
        <v>1026908.8235294117</v>
      </c>
      <c r="D27" s="26"/>
    </row>
    <row r="28" spans="1:4" x14ac:dyDescent="0.25">
      <c r="A28">
        <v>6120</v>
      </c>
      <c r="B28" t="s">
        <v>53</v>
      </c>
      <c r="C28" s="14">
        <v>234757.35294117645</v>
      </c>
      <c r="D28" s="26"/>
    </row>
    <row r="29" spans="1:4" x14ac:dyDescent="0.25">
      <c r="A29">
        <v>6130</v>
      </c>
      <c r="B29" t="s">
        <v>59</v>
      </c>
      <c r="C29" s="14">
        <v>62499.999999999993</v>
      </c>
      <c r="D29" s="26"/>
    </row>
    <row r="30" spans="1:4" x14ac:dyDescent="0.25">
      <c r="A30">
        <v>6142</v>
      </c>
      <c r="B30" t="s">
        <v>62</v>
      </c>
      <c r="C30" s="14">
        <v>128761.0294117647</v>
      </c>
      <c r="D30" s="26"/>
    </row>
    <row r="31" spans="1:4" x14ac:dyDescent="0.25">
      <c r="A31">
        <v>7280</v>
      </c>
      <c r="B31" t="s">
        <v>80</v>
      </c>
      <c r="C31" s="14">
        <v>-583356.6176470588</v>
      </c>
      <c r="D31" s="26"/>
    </row>
    <row r="32" spans="1:4" x14ac:dyDescent="0.25">
      <c r="A32">
        <v>7380</v>
      </c>
      <c r="B32" t="s">
        <v>82</v>
      </c>
      <c r="C32" s="14">
        <v>470966.17647058819</v>
      </c>
      <c r="D32" s="26"/>
    </row>
    <row r="33" spans="1:4" x14ac:dyDescent="0.25">
      <c r="A33">
        <v>6100</v>
      </c>
      <c r="B33" t="s">
        <v>52</v>
      </c>
      <c r="C33" s="14">
        <v>340106.6176470588</v>
      </c>
      <c r="D33" s="26"/>
    </row>
    <row r="34" spans="1:4" x14ac:dyDescent="0.25">
      <c r="A34">
        <v>6870</v>
      </c>
      <c r="B34" t="s">
        <v>76</v>
      </c>
      <c r="C34" s="14">
        <v>44770.588235294112</v>
      </c>
      <c r="D34" s="26"/>
    </row>
    <row r="35" spans="1:4" x14ac:dyDescent="0.25">
      <c r="A35">
        <v>6861</v>
      </c>
      <c r="B35" t="s">
        <v>75</v>
      </c>
      <c r="C35" s="14">
        <v>159338.97058823527</v>
      </c>
      <c r="D35" s="26"/>
    </row>
    <row r="36" spans="1:4" x14ac:dyDescent="0.25">
      <c r="A36">
        <v>9210</v>
      </c>
      <c r="B36" t="s">
        <v>92</v>
      </c>
      <c r="C36" s="14">
        <v>18382352.94117647</v>
      </c>
      <c r="D36" s="26"/>
    </row>
    <row r="37" spans="1:4" x14ac:dyDescent="0.25">
      <c r="A37">
        <v>9010</v>
      </c>
      <c r="B37" t="s">
        <v>89</v>
      </c>
      <c r="C37" s="14">
        <v>-367647.0588235294</v>
      </c>
      <c r="D37" s="26"/>
    </row>
    <row r="38" spans="1:4" x14ac:dyDescent="0.25">
      <c r="A38">
        <v>6600</v>
      </c>
      <c r="B38" t="s">
        <v>73</v>
      </c>
      <c r="C38" s="14">
        <v>1380291.9117647058</v>
      </c>
      <c r="D38" s="26"/>
    </row>
    <row r="39" spans="1:4" x14ac:dyDescent="0.25">
      <c r="A39">
        <v>8190</v>
      </c>
      <c r="B39" t="s">
        <v>83</v>
      </c>
      <c r="C39" s="14">
        <v>362483.0882352941</v>
      </c>
      <c r="D39" s="26"/>
    </row>
    <row r="40" spans="1:4" x14ac:dyDescent="0.25">
      <c r="A40">
        <v>2019</v>
      </c>
      <c r="B40" t="s">
        <v>29</v>
      </c>
      <c r="C40" s="14">
        <v>-105963.23529411764</v>
      </c>
      <c r="D40" s="26"/>
    </row>
    <row r="41" spans="1:4" x14ac:dyDescent="0.25">
      <c r="A41">
        <v>5085</v>
      </c>
      <c r="B41" t="s">
        <v>43</v>
      </c>
      <c r="C41" s="14">
        <v>23219.852941176468</v>
      </c>
      <c r="D41" s="26"/>
    </row>
    <row r="42" spans="1:4" x14ac:dyDescent="0.25">
      <c r="A42">
        <v>8750</v>
      </c>
      <c r="B42" t="s">
        <v>86</v>
      </c>
      <c r="C42" s="14">
        <v>110322.0588235294</v>
      </c>
      <c r="D42" s="26"/>
    </row>
    <row r="43" spans="1:4" x14ac:dyDescent="0.25">
      <c r="A43">
        <v>5010</v>
      </c>
      <c r="B43" t="s">
        <v>37</v>
      </c>
      <c r="C43" s="14">
        <v>22554151.470588233</v>
      </c>
      <c r="D43" s="26"/>
    </row>
    <row r="44" spans="1:4" x14ac:dyDescent="0.25">
      <c r="A44">
        <v>9600</v>
      </c>
      <c r="B44" t="s">
        <v>95</v>
      </c>
      <c r="C44" s="14">
        <v>-12374490.44117647</v>
      </c>
      <c r="D44" s="26"/>
    </row>
    <row r="45" spans="1:4" x14ac:dyDescent="0.25">
      <c r="A45">
        <v>5035</v>
      </c>
      <c r="B45" t="s">
        <v>38</v>
      </c>
      <c r="C45" s="14">
        <v>2226513.2352941176</v>
      </c>
      <c r="D45" s="26"/>
    </row>
    <row r="46" spans="1:4" x14ac:dyDescent="0.25">
      <c r="A46">
        <v>5081</v>
      </c>
      <c r="B46" t="s">
        <v>42</v>
      </c>
      <c r="C46" s="14">
        <v>57153.676470588231</v>
      </c>
      <c r="D46" s="26"/>
    </row>
    <row r="47" spans="1:4" x14ac:dyDescent="0.25">
      <c r="A47">
        <v>9250</v>
      </c>
      <c r="B47" t="s">
        <v>93</v>
      </c>
      <c r="C47" s="14">
        <v>-91911.76470588235</v>
      </c>
      <c r="D47" s="26"/>
    </row>
    <row r="48" spans="1:4" x14ac:dyDescent="0.25">
      <c r="A48">
        <v>5086</v>
      </c>
      <c r="B48" t="s">
        <v>44</v>
      </c>
      <c r="C48" s="14">
        <v>16700.735294117647</v>
      </c>
      <c r="D48" s="26"/>
    </row>
    <row r="49" spans="1:4" x14ac:dyDescent="0.25">
      <c r="A49">
        <v>6141</v>
      </c>
      <c r="B49" t="s">
        <v>61</v>
      </c>
      <c r="C49" s="14">
        <v>27430.147058823528</v>
      </c>
      <c r="D49" s="26"/>
    </row>
    <row r="50" spans="1:4" x14ac:dyDescent="0.25">
      <c r="A50">
        <v>9710</v>
      </c>
      <c r="B50" t="s">
        <v>97</v>
      </c>
      <c r="C50" s="14">
        <v>-236247.79411764705</v>
      </c>
      <c r="D50" s="26"/>
    </row>
    <row r="51" spans="1:4" x14ac:dyDescent="0.25">
      <c r="A51">
        <v>9700</v>
      </c>
      <c r="B51" t="s">
        <v>96</v>
      </c>
      <c r="C51" s="14">
        <v>-194236.76470588235</v>
      </c>
      <c r="D51" s="26"/>
    </row>
    <row r="52" spans="1:4" x14ac:dyDescent="0.25">
      <c r="A52">
        <v>9740</v>
      </c>
      <c r="B52" t="s">
        <v>100</v>
      </c>
      <c r="C52" s="14">
        <v>-1559844.1176470588</v>
      </c>
      <c r="D52" s="26"/>
    </row>
    <row r="53" spans="1:4" x14ac:dyDescent="0.25">
      <c r="A53">
        <v>9711</v>
      </c>
      <c r="B53" t="s">
        <v>98</v>
      </c>
      <c r="C53" s="14">
        <v>-1020141.1764705882</v>
      </c>
      <c r="D53" s="26"/>
    </row>
    <row r="54" spans="1:4" x14ac:dyDescent="0.25">
      <c r="A54">
        <v>9719</v>
      </c>
      <c r="B54" t="s">
        <v>99</v>
      </c>
      <c r="C54" s="14">
        <v>106808.82352941176</v>
      </c>
      <c r="D54" s="26"/>
    </row>
    <row r="55" spans="1:4" x14ac:dyDescent="0.25">
      <c r="A55">
        <v>9760</v>
      </c>
      <c r="B55" t="s">
        <v>101</v>
      </c>
      <c r="C55" s="14">
        <v>-898539.70588235289</v>
      </c>
      <c r="D55" s="26"/>
    </row>
    <row r="56" spans="1:4" x14ac:dyDescent="0.25">
      <c r="A56">
        <v>9200</v>
      </c>
      <c r="B56" t="s">
        <v>91</v>
      </c>
      <c r="C56" s="14">
        <v>-45953921.323529407</v>
      </c>
      <c r="D56" s="26"/>
    </row>
    <row r="57" spans="1:4" x14ac:dyDescent="0.25">
      <c r="A57">
        <v>6011</v>
      </c>
      <c r="B57" t="s">
        <v>48</v>
      </c>
      <c r="C57" s="14">
        <v>54397.058823529405</v>
      </c>
      <c r="D57" s="26"/>
    </row>
    <row r="58" spans="1:4" x14ac:dyDescent="0.25">
      <c r="A58">
        <v>6145</v>
      </c>
      <c r="B58" t="s">
        <v>63</v>
      </c>
      <c r="C58" s="14">
        <v>5147.0588235294117</v>
      </c>
      <c r="D58" s="26"/>
    </row>
    <row r="59" spans="1:4" x14ac:dyDescent="0.25">
      <c r="A59">
        <v>1010</v>
      </c>
      <c r="B59" t="s">
        <v>23</v>
      </c>
      <c r="C59" s="14">
        <v>-94543981.617647052</v>
      </c>
      <c r="D59" s="26"/>
    </row>
    <row r="60" spans="1:4" x14ac:dyDescent="0.25">
      <c r="A60">
        <v>1011</v>
      </c>
      <c r="B60" t="s">
        <v>24</v>
      </c>
      <c r="C60" s="14">
        <v>-6602394.8529411759</v>
      </c>
      <c r="D60" s="26"/>
    </row>
    <row r="61" spans="1:4" x14ac:dyDescent="0.25">
      <c r="A61">
        <v>1021</v>
      </c>
      <c r="B61" t="s">
        <v>24</v>
      </c>
      <c r="C61" s="14">
        <v>-58767622.058823526</v>
      </c>
      <c r="D61" s="26"/>
    </row>
    <row r="62" spans="1:4" x14ac:dyDescent="0.25">
      <c r="A62">
        <v>9770</v>
      </c>
      <c r="B62" t="s">
        <v>102</v>
      </c>
      <c r="C62" s="14">
        <v>-6158.0882352941171</v>
      </c>
      <c r="D62" s="26"/>
    </row>
    <row r="63" spans="1:4" x14ac:dyDescent="0.25">
      <c r="A63">
        <v>6517</v>
      </c>
      <c r="B63" t="s">
        <v>68</v>
      </c>
      <c r="C63" s="14">
        <v>3455210.2941176468</v>
      </c>
      <c r="D63" s="26"/>
    </row>
    <row r="64" spans="1:4" x14ac:dyDescent="0.25">
      <c r="A64">
        <v>6140</v>
      </c>
      <c r="B64" t="s">
        <v>60</v>
      </c>
      <c r="C64" s="14">
        <v>164338.23529411762</v>
      </c>
      <c r="D64" s="26"/>
    </row>
    <row r="65" spans="1:4" x14ac:dyDescent="0.25">
      <c r="A65">
        <v>6030</v>
      </c>
      <c r="B65" t="s">
        <v>49</v>
      </c>
      <c r="C65" s="14">
        <v>115265.44117647057</v>
      </c>
      <c r="D65" s="26"/>
    </row>
    <row r="66" spans="1:4" x14ac:dyDescent="0.25">
      <c r="A66">
        <v>6000</v>
      </c>
      <c r="B66" t="s">
        <v>47</v>
      </c>
      <c r="C66" s="14">
        <v>391483.0882352941</v>
      </c>
      <c r="D66" s="26"/>
    </row>
    <row r="67" spans="1:4" x14ac:dyDescent="0.25">
      <c r="A67">
        <v>5043</v>
      </c>
      <c r="B67" t="s">
        <v>40</v>
      </c>
      <c r="C67" s="14">
        <v>314145.5882352941</v>
      </c>
      <c r="D67" s="26"/>
    </row>
    <row r="68" spans="1:4" x14ac:dyDescent="0.25">
      <c r="A68">
        <v>8700</v>
      </c>
      <c r="B68" t="s">
        <v>85</v>
      </c>
      <c r="C68" s="14">
        <v>34622141.911764704</v>
      </c>
      <c r="D68" s="26"/>
    </row>
    <row r="69" spans="1:4" x14ac:dyDescent="0.25">
      <c r="A69">
        <v>2070</v>
      </c>
      <c r="B69" t="s">
        <v>32</v>
      </c>
      <c r="C69" s="14">
        <v>3545.5882352941176</v>
      </c>
      <c r="D69" s="26"/>
    </row>
    <row r="70" spans="1:4" x14ac:dyDescent="0.25">
      <c r="A70">
        <v>9780</v>
      </c>
      <c r="B70" t="s">
        <v>103</v>
      </c>
      <c r="C70" s="14">
        <v>32640.441176470587</v>
      </c>
      <c r="D70" s="26"/>
    </row>
    <row r="71" spans="1:4" x14ac:dyDescent="0.25">
      <c r="A71">
        <v>2700</v>
      </c>
      <c r="B71" t="s">
        <v>33</v>
      </c>
      <c r="C71" s="14">
        <v>1032335.294117647</v>
      </c>
      <c r="D71" s="26"/>
    </row>
    <row r="72" spans="1:4" x14ac:dyDescent="0.25">
      <c r="A72">
        <v>2701</v>
      </c>
      <c r="B72" t="s">
        <v>34</v>
      </c>
      <c r="C72" s="14">
        <v>269032.35294117645</v>
      </c>
      <c r="D72" s="26"/>
    </row>
    <row r="73" spans="1:4" x14ac:dyDescent="0.25">
      <c r="A73">
        <v>9300</v>
      </c>
      <c r="B73" t="s">
        <v>94</v>
      </c>
      <c r="C73" s="14">
        <v>-123602.20588235294</v>
      </c>
      <c r="D73" s="26"/>
    </row>
    <row r="74" spans="1:4" x14ac:dyDescent="0.25">
      <c r="A74">
        <v>5040</v>
      </c>
      <c r="B74" t="s">
        <v>39</v>
      </c>
      <c r="C74" s="14">
        <v>2009011.7647058822</v>
      </c>
      <c r="D74" s="26"/>
    </row>
    <row r="75" spans="1:4" x14ac:dyDescent="0.25">
      <c r="A75">
        <v>6800</v>
      </c>
      <c r="B75" t="s">
        <v>74</v>
      </c>
      <c r="C75" s="14">
        <v>147319.85294117645</v>
      </c>
      <c r="D75" s="26"/>
    </row>
    <row r="76" spans="1:4" x14ac:dyDescent="0.25">
      <c r="A76">
        <v>9795</v>
      </c>
      <c r="B76" t="s">
        <v>104</v>
      </c>
      <c r="C76" s="14">
        <v>2531322.0588235292</v>
      </c>
      <c r="D76" s="26"/>
    </row>
    <row r="77" spans="1:4" x14ac:dyDescent="0.25">
      <c r="A77">
        <v>6090</v>
      </c>
      <c r="B77" t="s">
        <v>51</v>
      </c>
      <c r="C77" s="14">
        <v>17279.411764705881</v>
      </c>
      <c r="D77" s="26"/>
    </row>
    <row r="78" spans="1:4" x14ac:dyDescent="0.25">
      <c r="A78">
        <v>7210</v>
      </c>
      <c r="B78" t="s">
        <v>79</v>
      </c>
      <c r="C78" s="14">
        <v>-88567.647058823524</v>
      </c>
      <c r="D78" s="26"/>
    </row>
    <row r="79" spans="1:4" x14ac:dyDescent="0.25">
      <c r="A79">
        <v>7200</v>
      </c>
      <c r="B79" t="s">
        <v>78</v>
      </c>
      <c r="C79" s="14">
        <v>-108541.91176470587</v>
      </c>
      <c r="D79" s="26"/>
    </row>
    <row r="80" spans="1:4" x14ac:dyDescent="0.25">
      <c r="A80">
        <v>6180</v>
      </c>
      <c r="B80" t="s">
        <v>65</v>
      </c>
      <c r="C80" s="14">
        <v>195466.17647058822</v>
      </c>
      <c r="D80" s="26"/>
    </row>
    <row r="81" spans="1:4" x14ac:dyDescent="0.25">
      <c r="A81">
        <v>6540</v>
      </c>
      <c r="B81" t="s">
        <v>70</v>
      </c>
      <c r="C81" s="14">
        <v>10707.35294117647</v>
      </c>
      <c r="D81" s="26"/>
    </row>
    <row r="82" spans="1:4" x14ac:dyDescent="0.25">
      <c r="A82">
        <v>5090</v>
      </c>
      <c r="B82" t="s">
        <v>45</v>
      </c>
      <c r="C82" s="14">
        <v>25371.323529411762</v>
      </c>
      <c r="D82" s="26"/>
    </row>
    <row r="83" spans="1:4" x14ac:dyDescent="0.25">
      <c r="A83">
        <v>5091</v>
      </c>
      <c r="B83" t="s">
        <v>46</v>
      </c>
      <c r="C83" s="14">
        <v>81458.823529411762</v>
      </c>
      <c r="D83" s="26"/>
    </row>
    <row r="84" spans="1:4" x14ac:dyDescent="0.25">
      <c r="A84">
        <v>8350</v>
      </c>
      <c r="B84" t="s">
        <v>84</v>
      </c>
      <c r="C84" s="14">
        <v>8483900.7352941167</v>
      </c>
      <c r="D84" s="26"/>
    </row>
    <row r="85" spans="1:4" x14ac:dyDescent="0.25">
      <c r="A85">
        <v>2000</v>
      </c>
      <c r="B85" t="s">
        <v>26</v>
      </c>
      <c r="C85" s="14">
        <v>1173612.5</v>
      </c>
      <c r="D85" s="26"/>
    </row>
    <row r="86" spans="1:4" x14ac:dyDescent="0.25">
      <c r="A86">
        <v>2900</v>
      </c>
      <c r="B86" t="s">
        <v>36</v>
      </c>
      <c r="C86" s="14">
        <v>-1271580.1470588234</v>
      </c>
      <c r="D86" s="26"/>
    </row>
    <row r="87" spans="1:4" x14ac:dyDescent="0.25">
      <c r="A87">
        <v>9016</v>
      </c>
      <c r="B87" t="s">
        <v>90</v>
      </c>
      <c r="C87" s="14">
        <v>-3342867.6470588231</v>
      </c>
      <c r="D87" s="26"/>
    </row>
    <row r="90" spans="1:4" x14ac:dyDescent="0.25">
      <c r="B90" s="4"/>
      <c r="C90" s="22"/>
    </row>
  </sheetData>
  <sortState ref="A5:H97">
    <sortCondition ref="B5:B97"/>
  </sortState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39"/>
  <sheetViews>
    <sheetView workbookViewId="0">
      <selection activeCell="F12" sqref="F12"/>
    </sheetView>
  </sheetViews>
  <sheetFormatPr defaultRowHeight="15" x14ac:dyDescent="0.25"/>
  <cols>
    <col min="1" max="1" width="11.85546875" style="17" bestFit="1" customWidth="1"/>
    <col min="2" max="2" width="13.42578125" style="4" bestFit="1" customWidth="1"/>
    <col min="3" max="3" width="28.28515625" style="4" bestFit="1" customWidth="1"/>
    <col min="4" max="4" width="11.28515625" style="4" bestFit="1" customWidth="1"/>
    <col min="5" max="5" width="34" style="4" bestFit="1" customWidth="1"/>
    <col min="6" max="6" width="10" style="4" bestFit="1" customWidth="1"/>
    <col min="7" max="16384" width="9.140625" style="4"/>
  </cols>
  <sheetData>
    <row r="1" spans="1:6" ht="12.75" x14ac:dyDescent="0.2">
      <c r="A1" s="15" t="s">
        <v>449</v>
      </c>
      <c r="D1" s="18"/>
    </row>
    <row r="2" spans="1:6" ht="12.75" x14ac:dyDescent="0.2">
      <c r="A2" s="4"/>
      <c r="D2" s="18"/>
    </row>
    <row r="3" spans="1:6" ht="12.75" x14ac:dyDescent="0.2">
      <c r="A3" s="4"/>
      <c r="D3" s="18"/>
    </row>
    <row r="4" spans="1:6" x14ac:dyDescent="0.25">
      <c r="A4" s="17" t="s">
        <v>158</v>
      </c>
      <c r="B4" s="16" t="s">
        <v>153</v>
      </c>
      <c r="C4" s="17" t="s">
        <v>22</v>
      </c>
      <c r="D4" s="17" t="s">
        <v>106</v>
      </c>
      <c r="E4" s="17" t="s">
        <v>159</v>
      </c>
      <c r="F4" s="23" t="s">
        <v>156</v>
      </c>
    </row>
    <row r="5" spans="1:6" x14ac:dyDescent="0.25">
      <c r="A5" s="17">
        <v>20</v>
      </c>
      <c r="B5" s="16">
        <v>26700</v>
      </c>
      <c r="C5" s="17" t="s">
        <v>126</v>
      </c>
      <c r="D5" s="17">
        <v>-15325517.241379311</v>
      </c>
      <c r="E5" s="17" t="s">
        <v>89</v>
      </c>
      <c r="F5" s="22"/>
    </row>
    <row r="6" spans="1:6" x14ac:dyDescent="0.25">
      <c r="A6" s="17">
        <v>30</v>
      </c>
      <c r="B6" s="16">
        <v>31510</v>
      </c>
      <c r="C6" s="17" t="s">
        <v>132</v>
      </c>
      <c r="D6" s="17">
        <v>-15284886.206896553</v>
      </c>
      <c r="E6" s="17" t="s">
        <v>131</v>
      </c>
      <c r="F6" s="22"/>
    </row>
    <row r="7" spans="1:6" x14ac:dyDescent="0.25">
      <c r="A7" s="17">
        <v>10</v>
      </c>
      <c r="B7" s="16">
        <v>16245</v>
      </c>
      <c r="C7" s="17" t="s">
        <v>119</v>
      </c>
      <c r="D7" s="17">
        <v>-1401053.7931034483</v>
      </c>
      <c r="E7" s="17" t="s">
        <v>117</v>
      </c>
      <c r="F7" s="22"/>
    </row>
    <row r="8" spans="1:6" x14ac:dyDescent="0.25">
      <c r="A8" s="17">
        <v>20</v>
      </c>
      <c r="B8" s="16">
        <v>24200</v>
      </c>
      <c r="C8" s="17" t="s">
        <v>124</v>
      </c>
      <c r="D8" s="17">
        <v>-1321902.0689655172</v>
      </c>
      <c r="E8" s="17" t="s">
        <v>125</v>
      </c>
      <c r="F8" s="22"/>
    </row>
    <row r="9" spans="1:6" x14ac:dyDescent="0.25">
      <c r="A9" s="17">
        <v>10</v>
      </c>
      <c r="B9" s="16">
        <v>16200</v>
      </c>
      <c r="C9" s="17" t="s">
        <v>116</v>
      </c>
      <c r="D9" s="17">
        <v>-123762.75862068965</v>
      </c>
      <c r="E9" s="17" t="s">
        <v>117</v>
      </c>
      <c r="F9" s="22"/>
    </row>
    <row r="10" spans="1:6" x14ac:dyDescent="0.25">
      <c r="A10" s="17">
        <v>10</v>
      </c>
      <c r="B10" s="16">
        <v>16500</v>
      </c>
      <c r="C10" s="17" t="s">
        <v>121</v>
      </c>
      <c r="D10" s="17">
        <v>-67586.206896551725</v>
      </c>
      <c r="E10" s="17" t="s">
        <v>117</v>
      </c>
      <c r="F10" s="22"/>
    </row>
    <row r="11" spans="1:6" x14ac:dyDescent="0.25">
      <c r="A11" s="17">
        <v>30</v>
      </c>
      <c r="B11" s="16">
        <v>31210</v>
      </c>
      <c r="C11" s="17" t="s">
        <v>130</v>
      </c>
      <c r="D11" s="17">
        <v>-20689.655172413793</v>
      </c>
      <c r="E11" s="17" t="s">
        <v>131</v>
      </c>
      <c r="F11" s="22"/>
    </row>
    <row r="12" spans="1:6" x14ac:dyDescent="0.25">
      <c r="A12" s="17">
        <v>30</v>
      </c>
      <c r="B12" s="16">
        <v>32900</v>
      </c>
      <c r="C12" s="17" t="s">
        <v>133</v>
      </c>
      <c r="D12" s="17">
        <v>-12352.551724137931</v>
      </c>
      <c r="E12" s="17" t="s">
        <v>131</v>
      </c>
      <c r="F12" s="22"/>
    </row>
    <row r="13" spans="1:6" x14ac:dyDescent="0.25">
      <c r="A13" s="17">
        <v>20</v>
      </c>
      <c r="B13" s="16">
        <v>22100</v>
      </c>
      <c r="C13" s="17" t="s">
        <v>123</v>
      </c>
      <c r="D13" s="17">
        <v>-5814.2551724137929</v>
      </c>
      <c r="E13" s="17" t="s">
        <v>113</v>
      </c>
      <c r="F13" s="22"/>
    </row>
    <row r="14" spans="1:6" x14ac:dyDescent="0.25">
      <c r="A14" s="17">
        <v>10</v>
      </c>
      <c r="B14" s="16">
        <v>13610</v>
      </c>
      <c r="C14" s="17" t="s">
        <v>112</v>
      </c>
      <c r="D14" s="17">
        <v>-1.7517241379310347</v>
      </c>
      <c r="E14" s="17" t="s">
        <v>113</v>
      </c>
      <c r="F14" s="22"/>
    </row>
    <row r="15" spans="1:6" x14ac:dyDescent="0.25">
      <c r="A15" s="17">
        <v>40</v>
      </c>
      <c r="B15" s="16">
        <v>46051</v>
      </c>
      <c r="C15" s="17" t="s">
        <v>148</v>
      </c>
      <c r="D15" s="17">
        <v>784.13793103448279</v>
      </c>
      <c r="E15" s="17" t="s">
        <v>149</v>
      </c>
      <c r="F15" s="22"/>
    </row>
    <row r="16" spans="1:6" x14ac:dyDescent="0.25">
      <c r="A16" s="17">
        <v>40</v>
      </c>
      <c r="B16" s="16">
        <v>49400</v>
      </c>
      <c r="C16" s="17" t="s">
        <v>150</v>
      </c>
      <c r="D16" s="17">
        <v>868.9655172413793</v>
      </c>
      <c r="E16" s="17" t="s">
        <v>142</v>
      </c>
      <c r="F16" s="22"/>
    </row>
    <row r="17" spans="1:6" x14ac:dyDescent="0.25">
      <c r="A17" s="17">
        <v>40</v>
      </c>
      <c r="B17" s="16">
        <v>43502</v>
      </c>
      <c r="C17" s="17" t="s">
        <v>140</v>
      </c>
      <c r="D17" s="17">
        <v>1379.3103448275863</v>
      </c>
      <c r="E17" s="17" t="s">
        <v>139</v>
      </c>
      <c r="F17" s="22"/>
    </row>
    <row r="18" spans="1:6" x14ac:dyDescent="0.25">
      <c r="A18" s="17">
        <v>40</v>
      </c>
      <c r="B18" s="16">
        <v>49500</v>
      </c>
      <c r="C18" s="17" t="s">
        <v>151</v>
      </c>
      <c r="D18" s="17">
        <v>3453.1034482758623</v>
      </c>
      <c r="E18" s="17" t="s">
        <v>152</v>
      </c>
      <c r="F18" s="22"/>
    </row>
    <row r="19" spans="1:6" x14ac:dyDescent="0.25">
      <c r="A19" s="17">
        <v>10</v>
      </c>
      <c r="B19" s="16">
        <v>14215</v>
      </c>
      <c r="C19" s="17" t="s">
        <v>114</v>
      </c>
      <c r="D19" s="17">
        <v>7862.4827586206902</v>
      </c>
      <c r="E19" s="17" t="s">
        <v>113</v>
      </c>
      <c r="F19" s="22"/>
    </row>
    <row r="20" spans="1:6" x14ac:dyDescent="0.25">
      <c r="A20" s="17">
        <v>40</v>
      </c>
      <c r="B20" s="16">
        <v>43350</v>
      </c>
      <c r="C20" s="17" t="s">
        <v>138</v>
      </c>
      <c r="D20" s="17">
        <v>14290.344827586207</v>
      </c>
      <c r="E20" s="17" t="s">
        <v>139</v>
      </c>
      <c r="F20" s="22"/>
    </row>
    <row r="21" spans="1:6" x14ac:dyDescent="0.25">
      <c r="A21" s="17">
        <v>40</v>
      </c>
      <c r="B21" s="16">
        <v>45432</v>
      </c>
      <c r="C21" s="17" t="s">
        <v>143</v>
      </c>
      <c r="D21" s="17">
        <v>18206.896551724138</v>
      </c>
      <c r="E21" s="17" t="s">
        <v>142</v>
      </c>
      <c r="F21" s="22"/>
    </row>
    <row r="22" spans="1:6" x14ac:dyDescent="0.25">
      <c r="A22" s="17">
        <v>40</v>
      </c>
      <c r="B22" s="16">
        <v>45326</v>
      </c>
      <c r="C22" s="17" t="s">
        <v>141</v>
      </c>
      <c r="D22" s="17">
        <v>22000</v>
      </c>
      <c r="E22" s="17" t="s">
        <v>142</v>
      </c>
      <c r="F22" s="22"/>
    </row>
    <row r="23" spans="1:6" x14ac:dyDescent="0.25">
      <c r="A23" s="17">
        <v>10</v>
      </c>
      <c r="B23" s="16">
        <v>14350</v>
      </c>
      <c r="C23" s="17" t="s">
        <v>115</v>
      </c>
      <c r="D23" s="17">
        <v>23777.931034482761</v>
      </c>
      <c r="E23" s="17" t="s">
        <v>113</v>
      </c>
      <c r="F23" s="22"/>
    </row>
    <row r="24" spans="1:6" x14ac:dyDescent="0.25">
      <c r="A24" s="17">
        <v>40</v>
      </c>
      <c r="B24" s="16">
        <v>45500</v>
      </c>
      <c r="C24" s="17" t="s">
        <v>144</v>
      </c>
      <c r="D24" s="17">
        <v>24822.758620689656</v>
      </c>
      <c r="E24" s="17" t="s">
        <v>139</v>
      </c>
      <c r="F24" s="22"/>
    </row>
    <row r="25" spans="1:6" x14ac:dyDescent="0.25">
      <c r="A25" s="17">
        <v>40</v>
      </c>
      <c r="B25" s="16">
        <v>45890</v>
      </c>
      <c r="C25" s="17" t="s">
        <v>147</v>
      </c>
      <c r="D25" s="17">
        <v>27891.310344827587</v>
      </c>
      <c r="E25" s="17" t="s">
        <v>142</v>
      </c>
      <c r="F25" s="22"/>
    </row>
    <row r="26" spans="1:6" x14ac:dyDescent="0.25">
      <c r="A26" s="17">
        <v>40</v>
      </c>
      <c r="B26" s="16">
        <v>45856</v>
      </c>
      <c r="C26" s="17" t="s">
        <v>145</v>
      </c>
      <c r="D26" s="17">
        <v>63241.379310344826</v>
      </c>
      <c r="E26" s="17" t="s">
        <v>146</v>
      </c>
      <c r="F26" s="22"/>
    </row>
    <row r="27" spans="1:6" x14ac:dyDescent="0.25">
      <c r="A27" s="17">
        <v>10</v>
      </c>
      <c r="B27" s="16">
        <v>16600</v>
      </c>
      <c r="C27" s="17" t="s">
        <v>122</v>
      </c>
      <c r="D27" s="17">
        <v>67586.206896551725</v>
      </c>
      <c r="E27" s="17" t="s">
        <v>117</v>
      </c>
      <c r="F27" s="22"/>
    </row>
    <row r="28" spans="1:6" x14ac:dyDescent="0.25">
      <c r="A28" s="17">
        <v>10</v>
      </c>
      <c r="B28" s="16">
        <v>16215</v>
      </c>
      <c r="C28" s="17" t="s">
        <v>118</v>
      </c>
      <c r="D28" s="17">
        <v>123762.75862068965</v>
      </c>
      <c r="E28" s="17" t="s">
        <v>117</v>
      </c>
      <c r="F28" s="22"/>
    </row>
    <row r="29" spans="1:6" x14ac:dyDescent="0.25">
      <c r="A29" s="17">
        <v>40</v>
      </c>
      <c r="B29" s="16">
        <v>41060</v>
      </c>
      <c r="C29" s="17" t="s">
        <v>137</v>
      </c>
      <c r="D29" s="17">
        <v>124575.1724137931</v>
      </c>
      <c r="E29" s="17" t="s">
        <v>135</v>
      </c>
      <c r="F29" s="22"/>
    </row>
    <row r="30" spans="1:6" x14ac:dyDescent="0.25">
      <c r="A30" s="17">
        <v>10</v>
      </c>
      <c r="B30" s="16">
        <v>11200</v>
      </c>
      <c r="C30" s="17" t="s">
        <v>108</v>
      </c>
      <c r="D30" s="17">
        <v>691428.96551724139</v>
      </c>
      <c r="E30" s="17" t="s">
        <v>109</v>
      </c>
      <c r="F30" s="22"/>
    </row>
    <row r="31" spans="1:6" x14ac:dyDescent="0.25">
      <c r="A31" s="17">
        <v>20</v>
      </c>
      <c r="B31" s="16">
        <v>26710</v>
      </c>
      <c r="C31" s="17" t="s">
        <v>127</v>
      </c>
      <c r="D31" s="17">
        <v>758620.68965517241</v>
      </c>
      <c r="E31" s="17" t="s">
        <v>89</v>
      </c>
      <c r="F31" s="22"/>
    </row>
    <row r="32" spans="1:6" x14ac:dyDescent="0.25">
      <c r="A32" s="17">
        <v>10</v>
      </c>
      <c r="B32" s="16">
        <v>16247</v>
      </c>
      <c r="C32" s="17" t="s">
        <v>120</v>
      </c>
      <c r="D32" s="17">
        <v>1401053.7931034483</v>
      </c>
      <c r="E32" s="17" t="s">
        <v>117</v>
      </c>
      <c r="F32" s="22"/>
    </row>
    <row r="33" spans="1:6" x14ac:dyDescent="0.25">
      <c r="A33" s="17">
        <v>40</v>
      </c>
      <c r="B33" s="16">
        <v>41015</v>
      </c>
      <c r="C33" s="17" t="s">
        <v>134</v>
      </c>
      <c r="D33" s="17">
        <v>1751034.4827586208</v>
      </c>
      <c r="E33" s="17" t="s">
        <v>135</v>
      </c>
      <c r="F33" s="22"/>
    </row>
    <row r="34" spans="1:6" x14ac:dyDescent="0.25">
      <c r="A34" s="17">
        <v>20</v>
      </c>
      <c r="B34" s="16">
        <v>26800</v>
      </c>
      <c r="C34" s="17" t="s">
        <v>128</v>
      </c>
      <c r="D34" s="17">
        <v>3348138.9034482762</v>
      </c>
      <c r="E34" s="17" t="s">
        <v>129</v>
      </c>
      <c r="F34" s="22"/>
    </row>
    <row r="35" spans="1:6" x14ac:dyDescent="0.25">
      <c r="A35" s="17">
        <v>40</v>
      </c>
      <c r="B35" s="16">
        <v>41025</v>
      </c>
      <c r="C35" s="17" t="s">
        <v>136</v>
      </c>
      <c r="D35" s="17">
        <v>10027381.379310345</v>
      </c>
      <c r="E35" s="17" t="s">
        <v>135</v>
      </c>
      <c r="F35" s="22"/>
    </row>
    <row r="36" spans="1:6" x14ac:dyDescent="0.25">
      <c r="A36" s="17">
        <v>10</v>
      </c>
      <c r="B36" s="16">
        <v>13100</v>
      </c>
      <c r="C36" s="17" t="s">
        <v>110</v>
      </c>
      <c r="D36" s="17">
        <v>15061405.517241379</v>
      </c>
      <c r="E36" s="17" t="s">
        <v>111</v>
      </c>
      <c r="F36" s="22"/>
    </row>
    <row r="38" spans="1:6" x14ac:dyDescent="0.25">
      <c r="C38" s="4" t="s">
        <v>155</v>
      </c>
      <c r="D38" s="22"/>
    </row>
    <row r="39" spans="1:6" x14ac:dyDescent="0.25">
      <c r="C39" s="4" t="s">
        <v>157</v>
      </c>
      <c r="D39" s="24"/>
    </row>
  </sheetData>
  <sortState ref="A5:E36">
    <sortCondition ref="D5:D36"/>
  </sortState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</vt:i4>
      </vt:variant>
    </vt:vector>
  </HeadingPairs>
  <TitlesOfParts>
    <vt:vector size="21" baseType="lpstr">
      <vt:lpstr>Verkefni 1</vt:lpstr>
      <vt:lpstr>Verkefni 2</vt:lpstr>
      <vt:lpstr>Verkefni 3</vt:lpstr>
      <vt:lpstr>Verkefni 4</vt:lpstr>
      <vt:lpstr>Verkefni 5</vt:lpstr>
      <vt:lpstr>Verkefni 6</vt:lpstr>
      <vt:lpstr>Verkefni 7</vt:lpstr>
      <vt:lpstr>Verkefni 8 a</vt:lpstr>
      <vt:lpstr>Verkefni 8 b</vt:lpstr>
      <vt:lpstr>Verkefni 8 c</vt:lpstr>
      <vt:lpstr>Verkefni 8 d</vt:lpstr>
      <vt:lpstr>Ársreikningur 9</vt:lpstr>
      <vt:lpstr>Aðalbók 9</vt:lpstr>
      <vt:lpstr>Fyrningaskrá 9</vt:lpstr>
      <vt:lpstr>Útreikningar 9</vt:lpstr>
      <vt:lpstr>'Ársreikningur 9'!hagn</vt:lpstr>
      <vt:lpstr>'Fyrningaskrá 9'!MAN</vt:lpstr>
      <vt:lpstr>'Ársreikningur 9'!Print_Area</vt:lpstr>
      <vt:lpstr>'Fyrningaskrá 9'!Print_Area</vt:lpstr>
      <vt:lpstr>'Aðalbók 9'!Print_Titles</vt:lpstr>
      <vt:lpstr>'Fyrningaskrá 9'!Print_Titles</vt:lpstr>
    </vt:vector>
  </TitlesOfParts>
  <Company>Deloitte Touche Tohmatsu Services,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Larusson, Jon Kristinn (IS - Reykjavik)</dc:creator>
  <cp:lastModifiedBy>Guðný Steina Pétursdóttir</cp:lastModifiedBy>
  <dcterms:created xsi:type="dcterms:W3CDTF">2015-11-24T09:59:21Z</dcterms:created>
  <dcterms:modified xsi:type="dcterms:W3CDTF">2016-07-12T09:13:40Z</dcterms:modified>
</cp:coreProperties>
</file>