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130" activeTab="0"/>
  </bookViews>
  <sheets>
    <sheet name="Landssvæði 2011 (4)" sheetId="1" r:id="rId1"/>
  </sheets>
  <externalReferences>
    <externalReference r:id="rId4"/>
  </externalReferences>
  <definedNames>
    <definedName name="_xlnm.Print_Area" localSheetId="0">'Landssvæði 2011 (4)'!$A$1:$P$288</definedName>
    <definedName name="stofnanir">'[1]2010'!$A$1:$E$62</definedName>
    <definedName name="Stofnanir11">'[1]2011'!$A$2:$B$115</definedName>
  </definedNames>
  <calcPr fullCalcOnLoad="1"/>
</workbook>
</file>

<file path=xl/sharedStrings.xml><?xml version="1.0" encoding="utf-8"?>
<sst xmlns="http://schemas.openxmlformats.org/spreadsheetml/2006/main" count="2136" uniqueCount="290">
  <si>
    <t>Lykiltölur heilbrigðisþjónustu 2011</t>
  </si>
  <si>
    <t>Fjöldi endurhæfingar- og geðrýma</t>
  </si>
  <si>
    <t>Vesturland</t>
  </si>
  <si>
    <t>Heilbrigðisstofnanir</t>
  </si>
  <si>
    <t>Heilbrigðisstofnun Vesturlands</t>
  </si>
  <si>
    <t>Akranes</t>
  </si>
  <si>
    <t>-</t>
  </si>
  <si>
    <t>Borgarnes</t>
  </si>
  <si>
    <t>Grundarfjörður</t>
  </si>
  <si>
    <t>Ólafsvík</t>
  </si>
  <si>
    <t>Stykkishólmur</t>
  </si>
  <si>
    <t>Búðardalur (Reykhólar)</t>
  </si>
  <si>
    <t>Hólmavík (Árnes)</t>
  </si>
  <si>
    <t>Hvammstangi</t>
  </si>
  <si>
    <t>Hjúkrunarheimili</t>
  </si>
  <si>
    <t>Höfði, Akranesi</t>
  </si>
  <si>
    <t>Dvalarheimili aldraðra Borgarnesi</t>
  </si>
  <si>
    <t>Jaðar, Ólafsvík</t>
  </si>
  <si>
    <t>Fellaskjól, Grundarfirði</t>
  </si>
  <si>
    <t>Dvalarheimili aldraðra Stykkishólmi</t>
  </si>
  <si>
    <t>Silfurtún, hjúkrunar- og dvalarheimili</t>
  </si>
  <si>
    <r>
      <t xml:space="preserve">Fellsendi, Búðardal </t>
    </r>
    <r>
      <rPr>
        <b/>
        <sz val="7"/>
        <rFont val="GalaxiePolaris-Book"/>
        <family val="0"/>
      </rPr>
      <t>G</t>
    </r>
  </si>
  <si>
    <t>Barmahlíð, Reykhólum</t>
  </si>
  <si>
    <t>Vestfirðir</t>
  </si>
  <si>
    <r>
      <t xml:space="preserve">Heilbrigðisstofnunin Patreksfirði </t>
    </r>
    <r>
      <rPr>
        <vertAlign val="superscript"/>
        <sz val="7"/>
        <rFont val="GalaxiePolaris-Bold"/>
        <family val="0"/>
      </rPr>
      <t>14)</t>
    </r>
  </si>
  <si>
    <t>Patreksfjörður</t>
  </si>
  <si>
    <t>Tálknafjörður</t>
  </si>
  <si>
    <t>Heilbrigðisstofnun Vestfjarða</t>
  </si>
  <si>
    <t>Ísafjörður (Súðavík/Suðureyri/Flateyri/Þingeyri)</t>
  </si>
  <si>
    <t>Bolungarvík</t>
  </si>
  <si>
    <t>Vesturbyggð, dagvist á Bíldudal</t>
  </si>
  <si>
    <t>Sjúkraskýlið, dagvist á Suðureyri</t>
  </si>
  <si>
    <t>Hlíf, dagvist á Ísafirði</t>
  </si>
  <si>
    <t>Norðurland</t>
  </si>
  <si>
    <t>Sérhæfð sjúkrahús</t>
  </si>
  <si>
    <r>
      <t xml:space="preserve">Sjúkrahúsið á Akureyri </t>
    </r>
    <r>
      <rPr>
        <vertAlign val="superscript"/>
        <sz val="7"/>
        <rFont val="GalaxiePolaris-Bold"/>
        <family val="0"/>
      </rPr>
      <t>15)</t>
    </r>
  </si>
  <si>
    <r>
      <t xml:space="preserve">Heilbrigðisstofnunin Blönduósi </t>
    </r>
    <r>
      <rPr>
        <vertAlign val="superscript"/>
        <sz val="7"/>
        <rFont val="GalaxiePolaris-Bold"/>
        <family val="0"/>
      </rPr>
      <t>16)</t>
    </r>
  </si>
  <si>
    <t xml:space="preserve">Blönduós </t>
  </si>
  <si>
    <t>Skagaströnd</t>
  </si>
  <si>
    <t>Heilbrigðisstofnunin Sauðárkróki</t>
  </si>
  <si>
    <t>Sauðárkróki</t>
  </si>
  <si>
    <t>Hofsós</t>
  </si>
  <si>
    <t>Heilbrigðisstofnunin Fjallabyggð</t>
  </si>
  <si>
    <t>Siglufjörður</t>
  </si>
  <si>
    <t>Ólafsfjörður</t>
  </si>
  <si>
    <t>Heilbrigðisstofnun Þingeyinga</t>
  </si>
  <si>
    <t>Húsavík (Laugar/Reykjahlíð)</t>
  </si>
  <si>
    <t>Kópasker</t>
  </si>
  <si>
    <t>Raufarhöfn</t>
  </si>
  <si>
    <t>Þórshöfn</t>
  </si>
  <si>
    <t>Sjálfstæðar heilsugæslustöðvar</t>
  </si>
  <si>
    <t>Heilsugæslustöðin Dalvík (Hrísey)</t>
  </si>
  <si>
    <r>
      <t>Heilsugæslustöðin Akureyri (Grenivík/Grímsey)</t>
    </r>
    <r>
      <rPr>
        <vertAlign val="superscript"/>
        <sz val="7"/>
        <rFont val="GalaxiePolaris-Book"/>
        <family val="0"/>
      </rPr>
      <t xml:space="preserve"> 17)</t>
    </r>
  </si>
  <si>
    <t>Sæborg, dvalar- og hjúkrunarheimili</t>
  </si>
  <si>
    <t>Dagvist aldraðra, Skagafjarðar</t>
  </si>
  <si>
    <t>Dagvist aldraðra, Blönduósi</t>
  </si>
  <si>
    <t>Dagvist aldraðra, Siglufirði</t>
  </si>
  <si>
    <t>Hjúkrunarheimilið Hornbrekka, Ólafsfirði</t>
  </si>
  <si>
    <t>Dalbær, Dalvík</t>
  </si>
  <si>
    <t>Samningur við Akureyrarbæ um öldrunarþjónustu</t>
  </si>
  <si>
    <t>Dagvist Eyjafjarðarsveitar hb</t>
  </si>
  <si>
    <t>Grenilundur, Grenivík</t>
  </si>
  <si>
    <t>Hvammur, hjúkrunar- og dvalarheimili, Húsavík</t>
  </si>
  <si>
    <t>Mörk, dagvist Kópaskeri</t>
  </si>
  <si>
    <t>Vík, dagvist Raufarhöfn</t>
  </si>
  <si>
    <t>Hjúkrunarheimilið Naust, Þórshöfn</t>
  </si>
  <si>
    <t>Austurland</t>
  </si>
  <si>
    <t>Heilbrigðisstofnun Austurlands</t>
  </si>
  <si>
    <t>Egilsstaðir (Borgarfjörður eystri)</t>
  </si>
  <si>
    <t>Neskaupstaður</t>
  </si>
  <si>
    <t>Reyðarfjörður</t>
  </si>
  <si>
    <t>Eskifjörður</t>
  </si>
  <si>
    <t>Fáskrúðsfjörður (Stöðvarfjörður)</t>
  </si>
  <si>
    <t>Seyðisfjörður</t>
  </si>
  <si>
    <t>Vopnafjörður</t>
  </si>
  <si>
    <t>Djúpivogur</t>
  </si>
  <si>
    <t>Lagarás, dvalarheimili á Egilsstöðum</t>
  </si>
  <si>
    <t>Hjúkrunarheimilið Hulduhlíð, Eskifirði</t>
  </si>
  <si>
    <t>Uppsalir, Fáskrúðsfirði</t>
  </si>
  <si>
    <t>Dagvistarheimilið Breiðdalsvík</t>
  </si>
  <si>
    <t>Helgafell, dagvist Djúpavogi</t>
  </si>
  <si>
    <t>Suðurland</t>
  </si>
  <si>
    <t xml:space="preserve">Höfn </t>
  </si>
  <si>
    <t>Heilbrigðisstofnunin Vestmannaeyjum</t>
  </si>
  <si>
    <t>Vestmannaeyjar</t>
  </si>
  <si>
    <t>Heilbrigðisstofnun Suðurlands</t>
  </si>
  <si>
    <t>Selfoss</t>
  </si>
  <si>
    <t>Hveragerði</t>
  </si>
  <si>
    <t>Laugarás (Laugarvatn)</t>
  </si>
  <si>
    <t>Þorlákshöfn</t>
  </si>
  <si>
    <t>Hvolsvöllur</t>
  </si>
  <si>
    <t>Hella</t>
  </si>
  <si>
    <t>Vík í Mýrdal</t>
  </si>
  <si>
    <t>Kirkjubæjarklaustur</t>
  </si>
  <si>
    <t>Litla Hraun</t>
  </si>
  <si>
    <r>
      <t>Ás/Ásbyrgi, Hveragerði,</t>
    </r>
    <r>
      <rPr>
        <b/>
        <sz val="7"/>
        <rFont val="GalaxiePolaris-Book"/>
        <family val="0"/>
      </rPr>
      <t xml:space="preserve"> G</t>
    </r>
  </si>
  <si>
    <t>Dagvist aldraðra í Hveragerði</t>
  </si>
  <si>
    <t>Dagvist á Egilsbraut, Þorlákshöfn</t>
  </si>
  <si>
    <t>Sólvellir, hjúkrunar og dvalarheimili, Eyrarbakka</t>
  </si>
  <si>
    <t>Kumbaravogur, Stokkseyri</t>
  </si>
  <si>
    <t>Árborg, dagvistun ad, hb, Selfossi</t>
  </si>
  <si>
    <t>Blesastaðir, hjúkrunar- og dvalarheimili, Skeiðum</t>
  </si>
  <si>
    <t>Hjúkrunarheimilið Lundur, Hellu</t>
  </si>
  <si>
    <t>Kirkjuhvoll, hjúkrunar- og dvalarheimili, Hvolsvelli</t>
  </si>
  <si>
    <t>Hraunbúðir, Vestmannaeyjum</t>
  </si>
  <si>
    <t>Hjallatún, Vík</t>
  </si>
  <si>
    <t>Klausturhólar, Kirkjubæjarklaustri</t>
  </si>
  <si>
    <t>Endurhæfingar- og meðferðarstofnanir</t>
  </si>
  <si>
    <t>Suðurnes</t>
  </si>
  <si>
    <t>Heilbrigðisstofnun Suðurnesja</t>
  </si>
  <si>
    <t>Reykjanesbær</t>
  </si>
  <si>
    <t>Grindavík, Víðihlíð</t>
  </si>
  <si>
    <t>Garðvangur, Garði</t>
  </si>
  <si>
    <t>Hlévangur hjúkrunarheimili</t>
  </si>
  <si>
    <t>Dagvist aldraðra Reykjanesbæ ad, hb</t>
  </si>
  <si>
    <t>Grindavíkurbær, dagvistun</t>
  </si>
  <si>
    <t>Höfuðborgarsvæðið</t>
  </si>
  <si>
    <t>Landspítali</t>
  </si>
  <si>
    <t>Barnadeild</t>
  </si>
  <si>
    <t>Barna og unglingageðdeild, BUGL</t>
  </si>
  <si>
    <t>Vökudeild</t>
  </si>
  <si>
    <t>Rjóður</t>
  </si>
  <si>
    <t>Fæðingargangur</t>
  </si>
  <si>
    <t>Hreiðrið</t>
  </si>
  <si>
    <t>Meðgöngu og sængurkvennagangur</t>
  </si>
  <si>
    <t>Kvenlækningadeild</t>
  </si>
  <si>
    <t>Móttökudeild 32 A</t>
  </si>
  <si>
    <t>Móttökudeild 32 C</t>
  </si>
  <si>
    <t>Móttökudeild 32 C - Bráðaherb</t>
  </si>
  <si>
    <t>Móttökudeild 33 C</t>
  </si>
  <si>
    <t>Móttökugeðdeild fíknimeðferðar</t>
  </si>
  <si>
    <t>Geðdeild 12, bráðameðferð</t>
  </si>
  <si>
    <t>Geðdeild 13 A, endurhæfing</t>
  </si>
  <si>
    <t>Geðdeild 13 A- 5 daga deild</t>
  </si>
  <si>
    <t>Geðdeild 15 endurhæfing</t>
  </si>
  <si>
    <t>Endurhæfing LR</t>
  </si>
  <si>
    <t>Réttargeðdeildin Sogni</t>
  </si>
  <si>
    <t>Geðdeild 14 endurhæfing, lokað 1 maí 10</t>
  </si>
  <si>
    <t>Lyf og húðlækningadeild</t>
  </si>
  <si>
    <t>Lungnadeild</t>
  </si>
  <si>
    <t>Smitsjúkdómadeild</t>
  </si>
  <si>
    <t>Taugalækningadeild</t>
  </si>
  <si>
    <t>Gigtar- og alm lyflæknisdeild</t>
  </si>
  <si>
    <t>Hjartadeild</t>
  </si>
  <si>
    <t>Meltingar- og nýrnadeild</t>
  </si>
  <si>
    <t>Krabbameinslækningadeild</t>
  </si>
  <si>
    <t>Blóðlækningadeild</t>
  </si>
  <si>
    <t>Líknardeild</t>
  </si>
  <si>
    <t>Líknardeild, 5 daga deild</t>
  </si>
  <si>
    <t>Endurhæfingardeild (R2)</t>
  </si>
  <si>
    <t>Öldrunarlækningadeild (B4)</t>
  </si>
  <si>
    <t>Öldrunarlækningadeild A</t>
  </si>
  <si>
    <t>Öldrunarlækningadeild B</t>
  </si>
  <si>
    <t>Öldrunarlækningadeild C</t>
  </si>
  <si>
    <t>Öldrunarlækningadeild F</t>
  </si>
  <si>
    <t>Líknardeild aldraðra</t>
  </si>
  <si>
    <t>(Legudeild Hafnarfirði)</t>
  </si>
  <si>
    <t>HNE, lýta og æðaskurðdeild</t>
  </si>
  <si>
    <t>Bæklunarskurðdeild</t>
  </si>
  <si>
    <t>Heila, tauga, bæklunarskurðdeild</t>
  </si>
  <si>
    <t>Hjarta, lungna og augnskurðdeild</t>
  </si>
  <si>
    <t>Skurðlækningadeild</t>
  </si>
  <si>
    <t>Skurðlækninga- og þvagfæraskurðdeild</t>
  </si>
  <si>
    <t>Gjörgæsludeild Fossvogi</t>
  </si>
  <si>
    <t>Gjörgæsludeild Hringbraut</t>
  </si>
  <si>
    <t>Vistunardeild 18</t>
  </si>
  <si>
    <t>Vistunardeild 20</t>
  </si>
  <si>
    <t>St. Jósefsspítali</t>
  </si>
  <si>
    <t>Heilsugæslustöðvar</t>
  </si>
  <si>
    <t xml:space="preserve">Stoð- og sérhæfð þjónusta </t>
  </si>
  <si>
    <t>Fjörður</t>
  </si>
  <si>
    <t>Sólvangur</t>
  </si>
  <si>
    <t>Garðabær</t>
  </si>
  <si>
    <t>Hvammur</t>
  </si>
  <si>
    <t>Hamraborg</t>
  </si>
  <si>
    <t>Efra-Breiðholt</t>
  </si>
  <si>
    <t>Mjódd</t>
  </si>
  <si>
    <t>Árbær</t>
  </si>
  <si>
    <t>Grafarvogur</t>
  </si>
  <si>
    <t>Glæsibær</t>
  </si>
  <si>
    <t>Efstaleiti</t>
  </si>
  <si>
    <t>Hlíðar</t>
  </si>
  <si>
    <t>Miðbær</t>
  </si>
  <si>
    <t>Seltjarnanes</t>
  </si>
  <si>
    <t>Mosfellsumdæmi</t>
  </si>
  <si>
    <t>Heilsugæslustöðin í Salahverfi í Kópavogi</t>
  </si>
  <si>
    <t>Heilsugæslustöðin Lágmúla í Reykjavík</t>
  </si>
  <si>
    <t>Læknavaktin</t>
  </si>
  <si>
    <t>Miðstöð heimahjúkrunar á höfuðborgarsvæðinu</t>
  </si>
  <si>
    <t>Hjúkrunarheimilið Droplaugarstöðum</t>
  </si>
  <si>
    <t>Dvalarhheimili aldraðra heyrnarlausra</t>
  </si>
  <si>
    <r>
      <t>Hjúkrunarheimilið Eir,</t>
    </r>
    <r>
      <rPr>
        <b/>
        <sz val="7"/>
        <rFont val="GalaxiePolaris-Book"/>
        <family val="0"/>
      </rPr>
      <t xml:space="preserve"> E</t>
    </r>
  </si>
  <si>
    <t>Fell, dvalarheimili</t>
  </si>
  <si>
    <t>Fríðuhús, Reykjavík</t>
  </si>
  <si>
    <t>Grund, Reykjavík</t>
  </si>
  <si>
    <t>Hlíðabær, Reykjavik</t>
  </si>
  <si>
    <r>
      <t xml:space="preserve">Hrafnista, Reykjavík, </t>
    </r>
    <r>
      <rPr>
        <b/>
        <sz val="7"/>
        <rFont val="GalaxiePolaris-Book"/>
        <family val="0"/>
      </rPr>
      <t>E</t>
    </r>
  </si>
  <si>
    <t>Vitatorg, dagvist hb</t>
  </si>
  <si>
    <t>Dagvist og endurhæfingarstöð MS-sjúklinga</t>
  </si>
  <si>
    <t>Múlabær, Reykjavik</t>
  </si>
  <si>
    <t>Seljahlíð, Reykjavík</t>
  </si>
  <si>
    <t>Hjúkrunarheimilið Skjól</t>
  </si>
  <si>
    <t>Hjúkrunarheimilið Skógarbær</t>
  </si>
  <si>
    <t>Sóltún, Reykjavík</t>
  </si>
  <si>
    <r>
      <t xml:space="preserve">Mörk, Reykjavík, </t>
    </r>
    <r>
      <rPr>
        <b/>
        <sz val="7"/>
        <rFont val="GalaxiePolaris-Book"/>
        <family val="0"/>
      </rPr>
      <t>G</t>
    </r>
  </si>
  <si>
    <t>Maríuhús, dagvist hb</t>
  </si>
  <si>
    <t xml:space="preserve">Þorrasel, dagdeild aldraðra </t>
  </si>
  <si>
    <t>Drafnarhús, dagvist hb Hafnarfirði</t>
  </si>
  <si>
    <t>Hrafnista, Hafnarfirði</t>
  </si>
  <si>
    <t>Sólvangur, hjúkrunarheimili</t>
  </si>
  <si>
    <t>Holtsbúð, Garðabæ</t>
  </si>
  <si>
    <t>Sunnuhlíð, Kópavogi</t>
  </si>
  <si>
    <t>Boðaþing, hjúkrunarheimili</t>
  </si>
  <si>
    <t>Roðasalir, hjúkrunar og dagvist hb</t>
  </si>
  <si>
    <t>Dagvist Seltjarnarness</t>
  </si>
  <si>
    <t>Hlaðhamrar, dagvist</t>
  </si>
  <si>
    <t>Hrafnista, Kópavogi</t>
  </si>
  <si>
    <t>Vesturhlíð, Reykjavík</t>
  </si>
  <si>
    <t>Lindargata, Reykjavík</t>
  </si>
  <si>
    <t>Dagvistun aldraðra, aðrar</t>
  </si>
  <si>
    <t>Reykjalundur, Mosfellsbæ</t>
  </si>
  <si>
    <t>Hlein</t>
  </si>
  <si>
    <t>Sjálfsbjörg, hjúkrunar- og endurhæfingarstofnun</t>
  </si>
  <si>
    <t>Samtök áhugamanna um áfengisvandamálið</t>
  </si>
  <si>
    <t>Samtals</t>
  </si>
  <si>
    <t>Skýringar</t>
  </si>
  <si>
    <t>1)</t>
  </si>
  <si>
    <t>Íbúafjöldi heilbrigðisumdæma miðast við mannfjölda eftir kyni, aldri og sveitarfélögum 1998-2011 - Sveitarfélagaskipan 1. janúar 2011 (heimild: www.hagstofa.is).</t>
  </si>
  <si>
    <t>2)</t>
  </si>
  <si>
    <t>Fjöldi sjúkrarýma miðast við rými sem greitt er fyrir samkvæmt reiknilíkani velferðarráðuneytisins fyrir fjárlög 2011 (að Landspítala og Sjúkrahúsinu á Akureyri undanskildum).</t>
  </si>
  <si>
    <t>3)</t>
  </si>
  <si>
    <t>Fjöldi hjúkrunarrýma miðast við rými sem greitt er fyrir samkvæmt reiknilíkönum velferðarráðuneytisins fyrir fjárlög 2011.</t>
  </si>
  <si>
    <t>4)</t>
  </si>
  <si>
    <t>Fjöldi dvalarrýma miðast við rými sem greitt er fyrir samkvæmt reiknilíkani velferðarráðuneytisins fyrir fjárlög 2011.</t>
  </si>
  <si>
    <t>5)</t>
  </si>
  <si>
    <t>Fjöldi dagvistarrýma miðast við rými sem greitt er fyrir samkvæmt reiknilíkani velferðarráðuneytisins fyrir fjárlög 2011.</t>
  </si>
  <si>
    <t>6)</t>
  </si>
  <si>
    <t>Meðtaldar eru 2 skurðstofur á Heilbrigðisstofnun Vesturlands sem notaðar eru fyrir minni háttar aðgerðir, ein á Akranesi og hin á Stykkishólmi. Einnig er meðtalin 1 skurðstofa á Heilbrigðisstofnun Austurlands sem notuð er fyrir speglanir og minni háttar aðgerðir.</t>
  </si>
  <si>
    <t>7)</t>
  </si>
  <si>
    <t>Hér eru stöðugildi (stg.) skráð stöðugildi í Oracle, launakerfi ríkisins í októbermánuði 2011. Hugtakið „Stöðugildi“ er hið sama og oft er nefnt ársverk í dagvinnu. Með stöðugildum er fundinn sammælanlegur mælikvarði á vinnuframlag sem unnið er í dagvinnu og er því mælikvarði á starfshlutfall starfsmanna. Verk sem greitt er fyrir með verktakalaunum eða eru ekki skráð í launakerfi ríkisins eru ekki meðtalin.</t>
  </si>
  <si>
    <t>8)</t>
  </si>
  <si>
    <t>Stg. lækna eru stöðugildi þeirra sem eru í Læknafélagi Íslands og Skurðlæknafélagi Íslands.</t>
  </si>
  <si>
    <t>9)</t>
  </si>
  <si>
    <t>Stg. hjúkrunarfræðinga og ljósmæðra eru stöðugildi þeirra sem eru í Félagi íslenskra hjúkrunarfræðinga og Ljósmæðrafélagi Íslands.</t>
  </si>
  <si>
    <t>10)</t>
  </si>
  <si>
    <t>Stg. annars heilbrigðisstarfsfólks eru stöðugildi annarra heilbrigðisstétta en lækna, hjúkrunarfræðinga, ljósmæðra og læknaritara.</t>
  </si>
  <si>
    <t>11)</t>
  </si>
  <si>
    <t>Stg. annars starfsfólks eru stöðugildi þeirra sem eru í félögum sem eru ótalin annars staðar.  Meðtalið í stg. annars starfsfólks eru stöðugildi læknaritara þrátt fyrir að um heilbrigðisstétt sé að ræða.</t>
  </si>
  <si>
    <t>12)</t>
  </si>
  <si>
    <t xml:space="preserve">Upphæðir fjárlaga eru nettótölur. Sértekjur og gjöld sjúklinga s.s. þátttaka vistmanna í daggjaldi hjúkrunarheimila eru ekki meðtalin. </t>
  </si>
  <si>
    <t>13)</t>
  </si>
  <si>
    <t>Upphæðir af safnliðum á viðföngum 08.401.113 (942,1 m.kr.), 08.460.111 (413,4 m.kr.) og 08.477.110 (540,6 m.kr.) hefur verið dreift á viðkomandi stofnanir.</t>
  </si>
  <si>
    <t>14)</t>
  </si>
  <si>
    <t>Fjöldi  stöðugilda lækna í verktöku á Heilbrigðisstofnuninni Patreksfirði var 1,0 á árinu 2011 og stöðugildi starfandi lækna því 2,0.</t>
  </si>
  <si>
    <t>15)</t>
  </si>
  <si>
    <t>Á Sjúkrahúsinu á Akureyri eru 10 geðrými.</t>
  </si>
  <si>
    <t>16)</t>
  </si>
  <si>
    <t>Fjöldi stöðugilda lækna í verktöku á Heilbrigðisstofnuninni Blönduósi var 1,4 á árinu 2011 og stöðugildi lækna því 2,4.</t>
  </si>
  <si>
    <t>17)</t>
  </si>
  <si>
    <t>Upplýsingar um stöðugildi á Heilsugæslustöðinni Akureyri bárust frá stofnuninni í september 2011. Læknaritarar eru þar taldir með öðrum heilbrigðisstéttum.</t>
  </si>
  <si>
    <t>18)</t>
  </si>
  <si>
    <t>20)</t>
  </si>
  <si>
    <t>Heilsustofnun Náttúrulækningafélags Íslands rekur 120 endurhæfingarrými skv. þjónustustamningi.</t>
  </si>
  <si>
    <t>Íbúafjöldi heilsugæslustöðva á höfuðborgarsvæðinu tekur mið af vinnuskjali frá Heilsugæslu höfuðborgarsvæðisins.</t>
  </si>
  <si>
    <t>Skýringar tákna og skammstafana</t>
  </si>
  <si>
    <t>0</t>
  </si>
  <si>
    <t>Summa, gilda sem námundast að núlli.</t>
  </si>
  <si>
    <t xml:space="preserve">hb: </t>
  </si>
  <si>
    <t xml:space="preserve">ad, hb: </t>
  </si>
  <si>
    <t>G:</t>
  </si>
  <si>
    <r>
      <t>Íbúafjöld 1.jan 2011</t>
    </r>
    <r>
      <rPr>
        <vertAlign val="superscript"/>
        <sz val="7.5"/>
        <color indexed="9"/>
        <rFont val="GalaxiePolaris-Bold"/>
        <family val="0"/>
      </rPr>
      <t xml:space="preserve"> 1)</t>
    </r>
  </si>
  <si>
    <r>
      <t xml:space="preserve">Fjöldi sjúkrarýma 2011 </t>
    </r>
    <r>
      <rPr>
        <vertAlign val="superscript"/>
        <sz val="7.5"/>
        <color indexed="9"/>
        <rFont val="GalaxiePolaris-Bold"/>
        <family val="0"/>
      </rPr>
      <t>2)</t>
    </r>
  </si>
  <si>
    <r>
      <t>Fjöldi hjúkrunar-rýma 2011</t>
    </r>
    <r>
      <rPr>
        <vertAlign val="superscript"/>
        <sz val="7.5"/>
        <color indexed="9"/>
        <rFont val="GalaxiePolaris-Bold"/>
        <family val="0"/>
      </rPr>
      <t xml:space="preserve"> 3)</t>
    </r>
  </si>
  <si>
    <r>
      <t xml:space="preserve">Fjöldi dvalar-rýma 2011 </t>
    </r>
    <r>
      <rPr>
        <vertAlign val="superscript"/>
        <sz val="7.5"/>
        <color indexed="9"/>
        <rFont val="GalaxiePolaris-Bold"/>
        <family val="0"/>
      </rPr>
      <t>4)</t>
    </r>
  </si>
  <si>
    <r>
      <t xml:space="preserve">Fjöldi dagvistar-rýma 2011 </t>
    </r>
    <r>
      <rPr>
        <vertAlign val="superscript"/>
        <sz val="7.5"/>
        <color indexed="9"/>
        <rFont val="GalaxiePolaris-Bold"/>
        <family val="0"/>
      </rPr>
      <t>5)</t>
    </r>
  </si>
  <si>
    <r>
      <t xml:space="preserve">Fjöldi    skurðstofa </t>
    </r>
    <r>
      <rPr>
        <vertAlign val="superscript"/>
        <sz val="7.5"/>
        <color indexed="9"/>
        <rFont val="GalaxiePolaris-Bold"/>
        <family val="0"/>
      </rPr>
      <t>6)</t>
    </r>
  </si>
  <si>
    <r>
      <t xml:space="preserve">Fjöldi stg.     lækna </t>
    </r>
    <r>
      <rPr>
        <vertAlign val="superscript"/>
        <sz val="7.5"/>
        <color indexed="9"/>
        <rFont val="GalaxiePolaris-Bold"/>
        <family val="0"/>
      </rPr>
      <t>7) 8)</t>
    </r>
  </si>
  <si>
    <r>
      <t>Fjöldi stg. hjúkrunar-fræðinga og ljósmæðra</t>
    </r>
    <r>
      <rPr>
        <vertAlign val="superscript"/>
        <sz val="7.5"/>
        <color indexed="9"/>
        <rFont val="GalaxiePolaris-Bold"/>
        <family val="0"/>
      </rPr>
      <t xml:space="preserve"> 7) 9)</t>
    </r>
  </si>
  <si>
    <r>
      <t xml:space="preserve">Fjöldi stg. annars heilbrigðis-starfsfólk </t>
    </r>
    <r>
      <rPr>
        <vertAlign val="superscript"/>
        <sz val="7.5"/>
        <color indexed="9"/>
        <rFont val="GalaxiePolaris-Bold"/>
        <family val="0"/>
      </rPr>
      <t>7) 10)</t>
    </r>
  </si>
  <si>
    <r>
      <t xml:space="preserve">Fjöldi stg. annars starfsfólks </t>
    </r>
    <r>
      <rPr>
        <vertAlign val="superscript"/>
        <sz val="7.5"/>
        <color indexed="9"/>
        <rFont val="GalaxiePolaris-Bold"/>
        <family val="0"/>
      </rPr>
      <t>7) 11)</t>
    </r>
  </si>
  <si>
    <r>
      <t xml:space="preserve">Fjárlög 2011 </t>
    </r>
    <r>
      <rPr>
        <vertAlign val="superscript"/>
        <sz val="7.5"/>
        <color indexed="9"/>
        <rFont val="GalaxiePolaris-Bold"/>
        <family val="0"/>
      </rPr>
      <t>12) 13)</t>
    </r>
  </si>
  <si>
    <t>Upplýsingar um stöðugildi á Heilbrigðisstofnun Suðausturlands bárust frá stofnuninni í september 2011. Læknaritarar eru þar taldir með öðrum heilbrigðisstéttum.</t>
  </si>
  <si>
    <r>
      <t>Heilbrigðisstofnun Suðausturlands</t>
    </r>
    <r>
      <rPr>
        <vertAlign val="superscript"/>
        <sz val="7"/>
        <rFont val="GalaxiePolaris-Bold"/>
        <family val="0"/>
      </rPr>
      <t xml:space="preserve"> 18)</t>
    </r>
  </si>
  <si>
    <t>Ekkert gildi fyrir viðkomandi breytu.</t>
  </si>
  <si>
    <t>Dagvistunarrými fyrir heilabilaða.</t>
  </si>
  <si>
    <t>Almenn dagvistarrými og rými fyrir heilabilaða.</t>
  </si>
  <si>
    <t>Geðrými.</t>
  </si>
  <si>
    <t>19)</t>
  </si>
  <si>
    <r>
      <t xml:space="preserve">Heilsustofnun Náttúrulækningafélags Íslands </t>
    </r>
    <r>
      <rPr>
        <vertAlign val="superscript"/>
        <sz val="8"/>
        <rFont val="Cambria"/>
        <family val="1"/>
      </rPr>
      <t>19</t>
    </r>
    <r>
      <rPr>
        <vertAlign val="superscript"/>
        <sz val="7"/>
        <rFont val="Cambria"/>
        <family val="1"/>
      </rPr>
      <t>)</t>
    </r>
  </si>
  <si>
    <r>
      <t>Heilsugæsla á höfuðborgarsvæðinu</t>
    </r>
    <r>
      <rPr>
        <vertAlign val="superscript"/>
        <sz val="7"/>
        <rFont val="GalaxiePolaris-Bold"/>
        <family val="0"/>
      </rPr>
      <t xml:space="preserve"> 20)</t>
    </r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</si>
</sst>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</numFmts>
  <fonts count="8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2"/>
      <name val="GalaxiePolaris-Bold"/>
      <family val="0"/>
    </font>
    <font>
      <sz val="10"/>
      <name val="GalaxiePolaris-Book"/>
      <family val="0"/>
    </font>
    <font>
      <sz val="8"/>
      <name val="GalaxiePolaris-Book"/>
      <family val="0"/>
    </font>
    <font>
      <sz val="12"/>
      <name val="GalaxiePolaris-Bold"/>
      <family val="0"/>
    </font>
    <font>
      <sz val="10"/>
      <name val="GalaxiePolaris-Bold"/>
      <family val="0"/>
    </font>
    <font>
      <sz val="7.5"/>
      <name val="GalaxiePolaris-Bold"/>
      <family val="0"/>
    </font>
    <font>
      <sz val="18"/>
      <name val="GalaxiePolaris-Book"/>
      <family val="0"/>
    </font>
    <font>
      <sz val="7"/>
      <name val="GalaxiePolaris-Book"/>
      <family val="0"/>
    </font>
    <font>
      <sz val="7"/>
      <name val="GalaxiePolaris-Bold"/>
      <family val="0"/>
    </font>
    <font>
      <sz val="8"/>
      <name val="GalaxiePolaris-Bold"/>
      <family val="0"/>
    </font>
    <font>
      <b/>
      <sz val="7"/>
      <name val="GalaxiePolaris-Book"/>
      <family val="0"/>
    </font>
    <font>
      <vertAlign val="superscript"/>
      <sz val="7"/>
      <name val="GalaxiePolaris-Bold"/>
      <family val="0"/>
    </font>
    <font>
      <vertAlign val="superscript"/>
      <sz val="7"/>
      <name val="GalaxiePolaris-Book"/>
      <family val="0"/>
    </font>
    <font>
      <b/>
      <sz val="8"/>
      <name val="GalaxiePolaris-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7.5"/>
      <color indexed="9"/>
      <name val="GalaxiePolaris-Bold"/>
      <family val="0"/>
    </font>
    <font>
      <vertAlign val="superscript"/>
      <sz val="8"/>
      <name val="Cambria"/>
      <family val="1"/>
    </font>
    <font>
      <vertAlign val="superscript"/>
      <sz val="7"/>
      <name val="Cambria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GalaxiePolaris-Bold"/>
      <family val="0"/>
    </font>
    <font>
      <sz val="10"/>
      <color indexed="9"/>
      <name val="GalaxiePolaris-Bold"/>
      <family val="0"/>
    </font>
    <font>
      <sz val="7.5"/>
      <color indexed="9"/>
      <name val="GalaxiePolaris-Bold"/>
      <family val="0"/>
    </font>
    <font>
      <sz val="18"/>
      <color indexed="9"/>
      <name val="GalaxiePolaris-Book"/>
      <family val="0"/>
    </font>
    <font>
      <sz val="7"/>
      <color indexed="9"/>
      <name val="GalaxiePolaris-Bold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GalaxiePolaris-Bold"/>
      <family val="0"/>
    </font>
    <font>
      <sz val="10"/>
      <color theme="0"/>
      <name val="GalaxiePolaris-Bold"/>
      <family val="0"/>
    </font>
    <font>
      <sz val="7.5"/>
      <color theme="0"/>
      <name val="GalaxiePolaris-Bold"/>
      <family val="0"/>
    </font>
    <font>
      <sz val="18"/>
      <color theme="0"/>
      <name val="GalaxiePolaris-Book"/>
      <family val="0"/>
    </font>
    <font>
      <sz val="7"/>
      <color theme="0"/>
      <name val="GalaxiePolaris-Bold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23"/>
      </bottom>
    </border>
    <border>
      <left>
        <color indexed="63"/>
      </left>
      <right>
        <color indexed="63"/>
      </right>
      <top style="thin"/>
      <bottom style="double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6" fillId="3" borderId="0" applyNumberFormat="0" applyBorder="0" applyAlignment="0" applyProtection="0"/>
    <xf numFmtId="0" fontId="60" fillId="4" borderId="0" applyNumberFormat="0" applyBorder="0" applyAlignment="0" applyProtection="0"/>
    <xf numFmtId="0" fontId="16" fillId="5" borderId="0" applyNumberFormat="0" applyBorder="0" applyAlignment="0" applyProtection="0"/>
    <xf numFmtId="0" fontId="60" fillId="6" borderId="0" applyNumberFormat="0" applyBorder="0" applyAlignment="0" applyProtection="0"/>
    <xf numFmtId="0" fontId="16" fillId="7" borderId="0" applyNumberFormat="0" applyBorder="0" applyAlignment="0" applyProtection="0"/>
    <xf numFmtId="0" fontId="60" fillId="8" borderId="0" applyNumberFormat="0" applyBorder="0" applyAlignment="0" applyProtection="0"/>
    <xf numFmtId="0" fontId="16" fillId="9" borderId="0" applyNumberFormat="0" applyBorder="0" applyAlignment="0" applyProtection="0"/>
    <xf numFmtId="0" fontId="60" fillId="10" borderId="0" applyNumberFormat="0" applyBorder="0" applyAlignment="0" applyProtection="0"/>
    <xf numFmtId="0" fontId="16" fillId="11" borderId="0" applyNumberFormat="0" applyBorder="0" applyAlignment="0" applyProtection="0"/>
    <xf numFmtId="0" fontId="60" fillId="12" borderId="0" applyNumberFormat="0" applyBorder="0" applyAlignment="0" applyProtection="0"/>
    <xf numFmtId="0" fontId="16" fillId="13" borderId="0" applyNumberFormat="0" applyBorder="0" applyAlignment="0" applyProtection="0"/>
    <xf numFmtId="0" fontId="60" fillId="14" borderId="0" applyNumberFormat="0" applyBorder="0" applyAlignment="0" applyProtection="0"/>
    <xf numFmtId="0" fontId="16" fillId="15" borderId="0" applyNumberFormat="0" applyBorder="0" applyAlignment="0" applyProtection="0"/>
    <xf numFmtId="0" fontId="60" fillId="16" borderId="0" applyNumberFormat="0" applyBorder="0" applyAlignment="0" applyProtection="0"/>
    <xf numFmtId="0" fontId="16" fillId="17" borderId="0" applyNumberFormat="0" applyBorder="0" applyAlignment="0" applyProtection="0"/>
    <xf numFmtId="0" fontId="60" fillId="18" borderId="0" applyNumberFormat="0" applyBorder="0" applyAlignment="0" applyProtection="0"/>
    <xf numFmtId="0" fontId="16" fillId="19" borderId="0" applyNumberFormat="0" applyBorder="0" applyAlignment="0" applyProtection="0"/>
    <xf numFmtId="0" fontId="60" fillId="20" borderId="0" applyNumberFormat="0" applyBorder="0" applyAlignment="0" applyProtection="0"/>
    <xf numFmtId="0" fontId="16" fillId="9" borderId="0" applyNumberFormat="0" applyBorder="0" applyAlignment="0" applyProtection="0"/>
    <xf numFmtId="0" fontId="60" fillId="21" borderId="0" applyNumberFormat="0" applyBorder="0" applyAlignment="0" applyProtection="0"/>
    <xf numFmtId="0" fontId="16" fillId="15" borderId="0" applyNumberFormat="0" applyBorder="0" applyAlignment="0" applyProtection="0"/>
    <xf numFmtId="0" fontId="60" fillId="22" borderId="0" applyNumberFormat="0" applyBorder="0" applyAlignment="0" applyProtection="0"/>
    <xf numFmtId="0" fontId="16" fillId="23" borderId="0" applyNumberFormat="0" applyBorder="0" applyAlignment="0" applyProtection="0"/>
    <xf numFmtId="0" fontId="61" fillId="24" borderId="0" applyNumberFormat="0" applyBorder="0" applyAlignment="0" applyProtection="0"/>
    <xf numFmtId="0" fontId="17" fillId="25" borderId="0" applyNumberFormat="0" applyBorder="0" applyAlignment="0" applyProtection="0"/>
    <xf numFmtId="0" fontId="61" fillId="26" borderId="0" applyNumberFormat="0" applyBorder="0" applyAlignment="0" applyProtection="0"/>
    <xf numFmtId="0" fontId="17" fillId="17" borderId="0" applyNumberFormat="0" applyBorder="0" applyAlignment="0" applyProtection="0"/>
    <xf numFmtId="0" fontId="61" fillId="27" borderId="0" applyNumberFormat="0" applyBorder="0" applyAlignment="0" applyProtection="0"/>
    <xf numFmtId="0" fontId="17" fillId="19" borderId="0" applyNumberFormat="0" applyBorder="0" applyAlignment="0" applyProtection="0"/>
    <xf numFmtId="0" fontId="61" fillId="28" borderId="0" applyNumberFormat="0" applyBorder="0" applyAlignment="0" applyProtection="0"/>
    <xf numFmtId="0" fontId="17" fillId="29" borderId="0" applyNumberFormat="0" applyBorder="0" applyAlignment="0" applyProtection="0"/>
    <xf numFmtId="0" fontId="61" fillId="30" borderId="0" applyNumberFormat="0" applyBorder="0" applyAlignment="0" applyProtection="0"/>
    <xf numFmtId="0" fontId="17" fillId="31" borderId="0" applyNumberFormat="0" applyBorder="0" applyAlignment="0" applyProtection="0"/>
    <xf numFmtId="0" fontId="61" fillId="32" borderId="0" applyNumberFormat="0" applyBorder="0" applyAlignment="0" applyProtection="0"/>
    <xf numFmtId="0" fontId="17" fillId="33" borderId="0" applyNumberFormat="0" applyBorder="0" applyAlignment="0" applyProtection="0"/>
    <xf numFmtId="0" fontId="61" fillId="34" borderId="0" applyNumberFormat="0" applyBorder="0" applyAlignment="0" applyProtection="0"/>
    <xf numFmtId="0" fontId="17" fillId="35" borderId="0" applyNumberFormat="0" applyBorder="0" applyAlignment="0" applyProtection="0"/>
    <xf numFmtId="0" fontId="61" fillId="36" borderId="0" applyNumberFormat="0" applyBorder="0" applyAlignment="0" applyProtection="0"/>
    <xf numFmtId="0" fontId="17" fillId="37" borderId="0" applyNumberFormat="0" applyBorder="0" applyAlignment="0" applyProtection="0"/>
    <xf numFmtId="0" fontId="61" fillId="38" borderId="0" applyNumberFormat="0" applyBorder="0" applyAlignment="0" applyProtection="0"/>
    <xf numFmtId="0" fontId="17" fillId="39" borderId="0" applyNumberFormat="0" applyBorder="0" applyAlignment="0" applyProtection="0"/>
    <xf numFmtId="0" fontId="61" fillId="40" borderId="0" applyNumberFormat="0" applyBorder="0" applyAlignment="0" applyProtection="0"/>
    <xf numFmtId="0" fontId="17" fillId="29" borderId="0" applyNumberFormat="0" applyBorder="0" applyAlignment="0" applyProtection="0"/>
    <xf numFmtId="0" fontId="61" fillId="41" borderId="0" applyNumberFormat="0" applyBorder="0" applyAlignment="0" applyProtection="0"/>
    <xf numFmtId="0" fontId="17" fillId="31" borderId="0" applyNumberFormat="0" applyBorder="0" applyAlignment="0" applyProtection="0"/>
    <xf numFmtId="0" fontId="61" fillId="42" borderId="0" applyNumberFormat="0" applyBorder="0" applyAlignment="0" applyProtection="0"/>
    <xf numFmtId="0" fontId="17" fillId="43" borderId="0" applyNumberFormat="0" applyBorder="0" applyAlignment="0" applyProtection="0"/>
    <xf numFmtId="0" fontId="62" fillId="44" borderId="0" applyNumberFormat="0" applyBorder="0" applyAlignment="0" applyProtection="0"/>
    <xf numFmtId="0" fontId="18" fillId="5" borderId="0" applyNumberFormat="0" applyBorder="0" applyAlignment="0" applyProtection="0"/>
    <xf numFmtId="0" fontId="63" fillId="45" borderId="1" applyNumberFormat="0" applyAlignment="0" applyProtection="0"/>
    <xf numFmtId="0" fontId="19" fillId="46" borderId="2" applyNumberFormat="0" applyAlignment="0" applyProtection="0"/>
    <xf numFmtId="0" fontId="64" fillId="47" borderId="3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22" fillId="7" borderId="0" applyNumberFormat="0" applyBorder="0" applyAlignment="0" applyProtection="0"/>
    <xf numFmtId="0" fontId="68" fillId="0" borderId="5" applyNumberFormat="0" applyFill="0" applyAlignment="0" applyProtection="0"/>
    <xf numFmtId="0" fontId="23" fillId="0" borderId="6" applyNumberFormat="0" applyFill="0" applyAlignment="0" applyProtection="0"/>
    <xf numFmtId="0" fontId="69" fillId="0" borderId="7" applyNumberFormat="0" applyFill="0" applyAlignment="0" applyProtection="0"/>
    <xf numFmtId="0" fontId="24" fillId="0" borderId="8" applyNumberFormat="0" applyFill="0" applyAlignment="0" applyProtection="0"/>
    <xf numFmtId="0" fontId="70" fillId="0" borderId="9" applyNumberFormat="0" applyFill="0" applyAlignment="0" applyProtection="0"/>
    <xf numFmtId="0" fontId="25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50" borderId="1" applyNumberFormat="0" applyAlignment="0" applyProtection="0"/>
    <xf numFmtId="0" fontId="26" fillId="13" borderId="2" applyNumberFormat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164" fontId="28" fillId="0" borderId="0">
      <alignment/>
      <protection/>
    </xf>
    <xf numFmtId="164" fontId="28" fillId="0" borderId="0">
      <alignment/>
      <protection/>
    </xf>
    <xf numFmtId="0" fontId="74" fillId="51" borderId="0" applyNumberFormat="0" applyBorder="0" applyAlignment="0" applyProtection="0"/>
    <xf numFmtId="0" fontId="29" fillId="52" borderId="0" applyNumberFormat="0" applyBorder="0" applyAlignment="0" applyProtection="0"/>
    <xf numFmtId="0" fontId="28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0" fillId="53" borderId="13" applyNumberFormat="0" applyFont="0" applyAlignment="0" applyProtection="0"/>
    <xf numFmtId="0" fontId="28" fillId="54" borderId="14" applyNumberFormat="0" applyFont="0" applyAlignment="0" applyProtection="0"/>
    <xf numFmtId="0" fontId="28" fillId="54" borderId="14" applyNumberFormat="0" applyFont="0" applyAlignment="0" applyProtection="0"/>
    <xf numFmtId="0" fontId="28" fillId="54" borderId="14" applyNumberFormat="0" applyFont="0" applyAlignment="0" applyProtection="0"/>
    <xf numFmtId="0" fontId="75" fillId="45" borderId="15" applyNumberFormat="0" applyAlignment="0" applyProtection="0"/>
    <xf numFmtId="0" fontId="31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33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55" borderId="0" xfId="0" applyFont="1" applyFill="1" applyBorder="1" applyAlignment="1">
      <alignment/>
    </xf>
    <xf numFmtId="0" fontId="3" fillId="55" borderId="0" xfId="0" applyFont="1" applyFill="1" applyBorder="1" applyAlignment="1">
      <alignment/>
    </xf>
    <xf numFmtId="0" fontId="4" fillId="55" borderId="0" xfId="0" applyFont="1" applyFill="1" applyBorder="1" applyAlignment="1">
      <alignment/>
    </xf>
    <xf numFmtId="0" fontId="4" fillId="55" borderId="0" xfId="0" applyFont="1" applyFill="1" applyBorder="1" applyAlignment="1">
      <alignment horizontal="right"/>
    </xf>
    <xf numFmtId="3" fontId="4" fillId="55" borderId="0" xfId="0" applyNumberFormat="1" applyFont="1" applyFill="1" applyBorder="1" applyAlignment="1">
      <alignment horizontal="right"/>
    </xf>
    <xf numFmtId="0" fontId="5" fillId="55" borderId="0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7" fillId="55" borderId="0" xfId="0" applyFont="1" applyFill="1" applyBorder="1" applyAlignment="1">
      <alignment/>
    </xf>
    <xf numFmtId="3" fontId="5" fillId="55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55" borderId="0" xfId="0" applyFont="1" applyFill="1" applyBorder="1" applyAlignment="1">
      <alignment/>
    </xf>
    <xf numFmtId="2" fontId="9" fillId="55" borderId="0" xfId="0" applyNumberFormat="1" applyFont="1" applyFill="1" applyBorder="1" applyAlignment="1">
      <alignment/>
    </xf>
    <xf numFmtId="3" fontId="9" fillId="55" borderId="0" xfId="0" applyNumberFormat="1" applyFont="1" applyFill="1" applyBorder="1" applyAlignment="1">
      <alignment horizontal="right"/>
    </xf>
    <xf numFmtId="3" fontId="10" fillId="55" borderId="0" xfId="0" applyNumberFormat="1" applyFont="1" applyFill="1" applyBorder="1" applyAlignment="1">
      <alignment horizontal="right"/>
    </xf>
    <xf numFmtId="3" fontId="11" fillId="55" borderId="0" xfId="0" applyNumberFormat="1" applyFont="1" applyFill="1" applyBorder="1" applyAlignment="1">
      <alignment horizontal="right"/>
    </xf>
    <xf numFmtId="165" fontId="10" fillId="55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55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3" fillId="55" borderId="0" xfId="0" applyNumberFormat="1" applyFont="1" applyFill="1" applyBorder="1" applyAlignment="1">
      <alignment/>
    </xf>
    <xf numFmtId="3" fontId="3" fillId="55" borderId="0" xfId="0" applyNumberFormat="1" applyFont="1" applyFill="1" applyBorder="1" applyAlignment="1">
      <alignment horizontal="right"/>
    </xf>
    <xf numFmtId="3" fontId="6" fillId="55" borderId="0" xfId="0" applyNumberFormat="1" applyFont="1" applyFill="1" applyBorder="1" applyAlignment="1">
      <alignment horizontal="right"/>
    </xf>
    <xf numFmtId="165" fontId="6" fillId="55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55" borderId="0" xfId="0" applyFont="1" applyFill="1" applyBorder="1" applyAlignment="1">
      <alignment/>
    </xf>
    <xf numFmtId="2" fontId="4" fillId="55" borderId="0" xfId="0" applyNumberFormat="1" applyFont="1" applyFill="1" applyBorder="1" applyAlignment="1">
      <alignment/>
    </xf>
    <xf numFmtId="165" fontId="11" fillId="55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5" fontId="9" fillId="55" borderId="0" xfId="0" applyNumberFormat="1" applyFont="1" applyFill="1" applyBorder="1" applyAlignment="1">
      <alignment horizontal="right"/>
    </xf>
    <xf numFmtId="0" fontId="9" fillId="55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9" fillId="55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0" fontId="9" fillId="55" borderId="0" xfId="0" applyFont="1" applyFill="1" applyBorder="1" applyAlignment="1">
      <alignment horizontal="right"/>
    </xf>
    <xf numFmtId="0" fontId="15" fillId="55" borderId="0" xfId="0" applyFont="1" applyFill="1" applyBorder="1" applyAlignment="1">
      <alignment/>
    </xf>
    <xf numFmtId="0" fontId="0" fillId="55" borderId="0" xfId="0" applyFill="1" applyAlignment="1">
      <alignment horizontal="left"/>
    </xf>
    <xf numFmtId="0" fontId="9" fillId="55" borderId="0" xfId="0" applyFont="1" applyFill="1" applyBorder="1" applyAlignment="1">
      <alignment horizontal="right" vertical="top"/>
    </xf>
    <xf numFmtId="49" fontId="4" fillId="55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55" borderId="0" xfId="0" applyFont="1" applyFill="1" applyBorder="1" applyAlignment="1">
      <alignment wrapText="1"/>
    </xf>
    <xf numFmtId="0" fontId="79" fillId="56" borderId="0" xfId="0" applyFont="1" applyFill="1" applyBorder="1" applyAlignment="1">
      <alignment/>
    </xf>
    <xf numFmtId="0" fontId="80" fillId="56" borderId="0" xfId="0" applyFont="1" applyFill="1" applyBorder="1" applyAlignment="1">
      <alignment/>
    </xf>
    <xf numFmtId="0" fontId="81" fillId="56" borderId="0" xfId="0" applyFont="1" applyFill="1" applyBorder="1" applyAlignment="1">
      <alignment/>
    </xf>
    <xf numFmtId="2" fontId="81" fillId="56" borderId="19" xfId="0" applyNumberFormat="1" applyFont="1" applyFill="1" applyBorder="1" applyAlignment="1">
      <alignment horizontal="right" wrapText="1"/>
    </xf>
    <xf numFmtId="164" fontId="81" fillId="56" borderId="19" xfId="0" applyNumberFormat="1" applyFont="1" applyFill="1" applyBorder="1" applyAlignment="1">
      <alignment horizontal="right" wrapText="1"/>
    </xf>
    <xf numFmtId="165" fontId="81" fillId="56" borderId="19" xfId="0" applyNumberFormat="1" applyFont="1" applyFill="1" applyBorder="1" applyAlignment="1">
      <alignment horizontal="right" wrapText="1"/>
    </xf>
    <xf numFmtId="3" fontId="81" fillId="56" borderId="19" xfId="0" applyNumberFormat="1" applyFont="1" applyFill="1" applyBorder="1" applyAlignment="1">
      <alignment horizontal="right" wrapText="1"/>
    </xf>
    <xf numFmtId="0" fontId="5" fillId="55" borderId="20" xfId="0" applyFont="1" applyFill="1" applyBorder="1" applyAlignment="1">
      <alignment/>
    </xf>
    <xf numFmtId="1" fontId="6" fillId="55" borderId="20" xfId="0" applyNumberFormat="1" applyFont="1" applyFill="1" applyBorder="1" applyAlignment="1">
      <alignment/>
    </xf>
    <xf numFmtId="1" fontId="7" fillId="55" borderId="20" xfId="0" applyNumberFormat="1" applyFont="1" applyFill="1" applyBorder="1" applyAlignment="1">
      <alignment/>
    </xf>
    <xf numFmtId="3" fontId="5" fillId="55" borderId="20" xfId="0" applyNumberFormat="1" applyFont="1" applyFill="1" applyBorder="1" applyAlignment="1">
      <alignment horizontal="right"/>
    </xf>
    <xf numFmtId="2" fontId="81" fillId="56" borderId="0" xfId="0" applyNumberFormat="1" applyFont="1" applyFill="1" applyBorder="1" applyAlignment="1">
      <alignment horizontal="right" wrapText="1"/>
    </xf>
    <xf numFmtId="164" fontId="81" fillId="56" borderId="0" xfId="0" applyNumberFormat="1" applyFont="1" applyFill="1" applyBorder="1" applyAlignment="1">
      <alignment horizontal="right" wrapText="1"/>
    </xf>
    <xf numFmtId="165" fontId="81" fillId="56" borderId="0" xfId="0" applyNumberFormat="1" applyFont="1" applyFill="1" applyBorder="1" applyAlignment="1">
      <alignment horizontal="right" wrapText="1"/>
    </xf>
    <xf numFmtId="3" fontId="81" fillId="56" borderId="0" xfId="0" applyNumberFormat="1" applyFont="1" applyFill="1" applyBorder="1" applyAlignment="1">
      <alignment horizontal="right" wrapText="1"/>
    </xf>
    <xf numFmtId="0" fontId="82" fillId="55" borderId="0" xfId="0" applyFont="1" applyFill="1" applyBorder="1" applyAlignment="1">
      <alignment horizontal="center"/>
    </xf>
    <xf numFmtId="0" fontId="83" fillId="56" borderId="0" xfId="0" applyFont="1" applyFill="1" applyBorder="1" applyAlignment="1">
      <alignment/>
    </xf>
    <xf numFmtId="3" fontId="3" fillId="55" borderId="0" xfId="0" applyNumberFormat="1" applyFont="1" applyFill="1" applyBorder="1" applyAlignment="1">
      <alignment/>
    </xf>
    <xf numFmtId="3" fontId="4" fillId="55" borderId="0" xfId="0" applyNumberFormat="1" applyFont="1" applyFill="1" applyBorder="1" applyAlignment="1">
      <alignment/>
    </xf>
    <xf numFmtId="3" fontId="9" fillId="55" borderId="0" xfId="0" applyNumberFormat="1" applyFont="1" applyFill="1" applyBorder="1" applyAlignment="1">
      <alignment/>
    </xf>
    <xf numFmtId="1" fontId="8" fillId="55" borderId="0" xfId="0" applyNumberFormat="1" applyFont="1" applyFill="1" applyBorder="1" applyAlignment="1">
      <alignment horizontal="center"/>
    </xf>
    <xf numFmtId="3" fontId="9" fillId="55" borderId="0" xfId="0" applyNumberFormat="1" applyFont="1" applyFill="1" applyBorder="1" applyAlignment="1">
      <alignment horizontal="right" vertical="center"/>
    </xf>
    <xf numFmtId="0" fontId="4" fillId="55" borderId="0" xfId="0" applyFont="1" applyFill="1" applyBorder="1" applyAlignment="1">
      <alignment horizontal="left" vertical="top" wrapText="1"/>
    </xf>
    <xf numFmtId="0" fontId="4" fillId="55" borderId="0" xfId="0" applyFont="1" applyFill="1" applyBorder="1" applyAlignment="1">
      <alignment horizontal="left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lvt" xfId="91"/>
    <cellStyle name="lvt 2" xfId="92"/>
    <cellStyle name="Neutral" xfId="93"/>
    <cellStyle name="Neutral 2" xfId="94"/>
    <cellStyle name="Normal 2" xfId="95"/>
    <cellStyle name="Normal 2 2" xfId="96"/>
    <cellStyle name="Normal 3" xfId="97"/>
    <cellStyle name="Note" xfId="98"/>
    <cellStyle name="Note 2" xfId="99"/>
    <cellStyle name="Note 2 2" xfId="100"/>
    <cellStyle name="Note 3" xfId="101"/>
    <cellStyle name="Output" xfId="102"/>
    <cellStyle name="Output 2" xfId="103"/>
    <cellStyle name="Percent" xfId="104"/>
    <cellStyle name="Percent 2" xfId="105"/>
    <cellStyle name="Percent 3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velferdarraduneyti.is/Documents%20and%20Settings\r08mbs\Desktop\Heimavinna\data%20market%20-%20jan&#250;ar%202012%20flytja%20&#237;%20r&#233;tta%20m&#246;pp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dssvæði 2011 (1)"/>
      <sheetName val="Landssvæði 2011 (2)"/>
      <sheetName val="Landssvæði 2011 (3)"/>
      <sheetName val="Landssvæði 2011 (4)"/>
      <sheetName val="Landsvæði 2010a"/>
      <sheetName val="2010"/>
      <sheetName val="2011"/>
      <sheetName val="Sheet1"/>
      <sheetName val="2011 f.pivot"/>
      <sheetName val="Landssvæði 2011 (ísl)"/>
      <sheetName val="Sheet4"/>
      <sheetName val="Sheet2"/>
      <sheetName val="Landssvæði 2011"/>
    </sheetNames>
    <sheetDataSet>
      <sheetData sheetId="5">
        <row r="1">
          <cell r="A1" t="str">
            <v>Stofnun</v>
          </cell>
          <cell r="B1" t="str">
            <v>Fjárlagakerfi - Fjárlög 2010</v>
          </cell>
          <cell r="C1" t="str">
            <v>Höfuðstóll frá 2009</v>
          </cell>
          <cell r="D1" t="str">
            <v>Grand Total</v>
          </cell>
          <cell r="E1" t="str">
            <v>Fjárheimild án yff (?)</v>
          </cell>
        </row>
        <row r="2">
          <cell r="A2" t="str">
            <v>Heilbrigðisráðuneyti, aðalskrifstofa</v>
          </cell>
          <cell r="B2">
            <v>599000000</v>
          </cell>
          <cell r="C2">
            <v>28561372</v>
          </cell>
          <cell r="D2">
            <v>637080612</v>
          </cell>
          <cell r="E2">
            <v>608519240</v>
          </cell>
        </row>
        <row r="3">
          <cell r="A3" t="str">
            <v>Ráðstöfunarfé</v>
          </cell>
          <cell r="B3">
            <v>3600000</v>
          </cell>
          <cell r="D3">
            <v>0</v>
          </cell>
          <cell r="E3">
            <v>0</v>
          </cell>
        </row>
        <row r="4">
          <cell r="A4" t="str">
            <v>Sjúkratryggingar Íslands</v>
          </cell>
          <cell r="B4">
            <v>477000000</v>
          </cell>
          <cell r="C4">
            <v>32831754</v>
          </cell>
          <cell r="D4">
            <v>524931754</v>
          </cell>
          <cell r="E4">
            <v>492100000</v>
          </cell>
        </row>
        <row r="5">
          <cell r="A5" t="str">
            <v>Sjúkratryggingar</v>
          </cell>
          <cell r="B5">
            <v>27728000000</v>
          </cell>
          <cell r="C5">
            <v>-1839295718</v>
          </cell>
          <cell r="D5">
            <v>27147900000</v>
          </cell>
          <cell r="E5">
            <v>28987195718</v>
          </cell>
        </row>
        <row r="6">
          <cell r="A6" t="str">
            <v>Slysatryggingar</v>
          </cell>
          <cell r="B6">
            <v>576000000</v>
          </cell>
          <cell r="C6">
            <v>105731056</v>
          </cell>
          <cell r="D6">
            <v>576000000</v>
          </cell>
          <cell r="E6">
            <v>470268944</v>
          </cell>
        </row>
        <row r="7">
          <cell r="A7" t="str">
            <v>Sjúklingatrygging</v>
          </cell>
          <cell r="B7">
            <v>120100000</v>
          </cell>
          <cell r="C7">
            <v>22676201</v>
          </cell>
          <cell r="D7">
            <v>120100000</v>
          </cell>
          <cell r="E7">
            <v>97423799</v>
          </cell>
        </row>
        <row r="8">
          <cell r="A8" t="str">
            <v>Landlæknir</v>
          </cell>
          <cell r="B8">
            <v>348000000</v>
          </cell>
          <cell r="C8">
            <v>48658245</v>
          </cell>
          <cell r="D8">
            <v>403058245</v>
          </cell>
          <cell r="E8">
            <v>354400000</v>
          </cell>
        </row>
        <row r="9">
          <cell r="A9" t="str">
            <v>Lýðheilsustöð</v>
          </cell>
          <cell r="B9">
            <v>248000000</v>
          </cell>
          <cell r="C9">
            <v>30600947</v>
          </cell>
          <cell r="D9">
            <v>278600947</v>
          </cell>
          <cell r="E9">
            <v>248000000</v>
          </cell>
        </row>
        <row r="10">
          <cell r="A10" t="str">
            <v>Heyrnar- og talmeinastöð Íslands</v>
          </cell>
          <cell r="B10">
            <v>130000000</v>
          </cell>
          <cell r="C10">
            <v>17217702</v>
          </cell>
          <cell r="D10">
            <v>209817702</v>
          </cell>
          <cell r="E10">
            <v>192600000</v>
          </cell>
        </row>
        <row r="11">
          <cell r="A11" t="str">
            <v>Geislavarnir ríkisins</v>
          </cell>
          <cell r="B11">
            <v>74100000</v>
          </cell>
          <cell r="C11">
            <v>6778037</v>
          </cell>
          <cell r="D11">
            <v>80878037</v>
          </cell>
          <cell r="E11">
            <v>74100000</v>
          </cell>
        </row>
        <row r="12">
          <cell r="A12" t="str">
            <v>Málefni fatlaðra</v>
          </cell>
          <cell r="B12">
            <v>320700000</v>
          </cell>
          <cell r="C12">
            <v>16272173</v>
          </cell>
          <cell r="D12">
            <v>333444473</v>
          </cell>
          <cell r="E12">
            <v>317172300</v>
          </cell>
        </row>
        <row r="13">
          <cell r="A13" t="str">
            <v>Sjúkrahúsið á Akureyri</v>
          </cell>
          <cell r="B13">
            <v>4140800000</v>
          </cell>
          <cell r="C13">
            <v>63425761</v>
          </cell>
          <cell r="D13">
            <v>4266825761</v>
          </cell>
          <cell r="E13">
            <v>4203400000</v>
          </cell>
        </row>
        <row r="14">
          <cell r="A14" t="str">
            <v>Landspítali</v>
          </cell>
          <cell r="B14">
            <v>32972100000</v>
          </cell>
          <cell r="C14">
            <v>-2974240332</v>
          </cell>
          <cell r="D14">
            <v>30170759668</v>
          </cell>
          <cell r="E14">
            <v>33145000000</v>
          </cell>
        </row>
        <row r="15">
          <cell r="A15" t="str">
            <v>Bygging hátæknisjúkrahúss á lóð Landspítalans</v>
          </cell>
          <cell r="C15">
            <v>199202251</v>
          </cell>
          <cell r="D15">
            <v>199202251</v>
          </cell>
          <cell r="E15">
            <v>0</v>
          </cell>
        </row>
        <row r="16">
          <cell r="A16" t="str">
            <v>Sjúkrahús, óskipt</v>
          </cell>
          <cell r="B16">
            <v>96900000</v>
          </cell>
          <cell r="C16">
            <v>123792002</v>
          </cell>
          <cell r="D16">
            <v>145192002</v>
          </cell>
          <cell r="E16">
            <v>21400000</v>
          </cell>
        </row>
        <row r="17">
          <cell r="A17" t="str">
            <v>Sjúkrahótel</v>
          </cell>
          <cell r="B17">
            <v>91800000</v>
          </cell>
          <cell r="C17">
            <v>1816000</v>
          </cell>
          <cell r="D17">
            <v>93616000</v>
          </cell>
          <cell r="E17">
            <v>91800000</v>
          </cell>
        </row>
        <row r="18">
          <cell r="A18" t="str">
            <v>Rjóður, hvíldarheimili fyrir börn</v>
          </cell>
          <cell r="B18">
            <v>129200000</v>
          </cell>
          <cell r="C18">
            <v>-8758922</v>
          </cell>
          <cell r="D18">
            <v>120941078</v>
          </cell>
          <cell r="E18">
            <v>129700000</v>
          </cell>
        </row>
        <row r="19">
          <cell r="A19" t="str">
            <v>Samtök áhugamanna um áfengisvandamálið</v>
          </cell>
          <cell r="B19">
            <v>654000000</v>
          </cell>
          <cell r="D19">
            <v>654800000</v>
          </cell>
          <cell r="E19">
            <v>654800000</v>
          </cell>
        </row>
        <row r="20">
          <cell r="A20" t="str">
            <v>Lyfjastofnun</v>
          </cell>
          <cell r="B20">
            <v>0</v>
          </cell>
          <cell r="C20">
            <v>-223382292</v>
          </cell>
          <cell r="D20">
            <v>-223382292</v>
          </cell>
          <cell r="E20">
            <v>0</v>
          </cell>
        </row>
        <row r="21">
          <cell r="A21" t="str">
            <v>Heilbrigðismál, ýmis starfsemi</v>
          </cell>
          <cell r="B21">
            <v>1328600000</v>
          </cell>
          <cell r="C21">
            <v>425934219</v>
          </cell>
          <cell r="D21">
            <v>1779763389</v>
          </cell>
          <cell r="E21">
            <v>1353829170</v>
          </cell>
        </row>
        <row r="22">
          <cell r="A22" t="str">
            <v>Öldrunarstofnanir, almennt</v>
          </cell>
          <cell r="C22">
            <v>1055763409</v>
          </cell>
          <cell r="D22">
            <v>0</v>
          </cell>
          <cell r="E22">
            <v>-1055763409</v>
          </cell>
        </row>
        <row r="23">
          <cell r="A23" t="str">
            <v>Sunnuhlíð, Kópavogi</v>
          </cell>
          <cell r="B23">
            <v>591100000</v>
          </cell>
          <cell r="C23">
            <v>11782920</v>
          </cell>
          <cell r="D23">
            <v>592200000</v>
          </cell>
          <cell r="E23">
            <v>580417080</v>
          </cell>
        </row>
        <row r="24">
          <cell r="A24" t="str">
            <v>Hjúkrunarheimilið Skjól</v>
          </cell>
          <cell r="B24">
            <v>834500000</v>
          </cell>
          <cell r="C24">
            <v>15913215</v>
          </cell>
          <cell r="D24">
            <v>836100000</v>
          </cell>
          <cell r="E24">
            <v>820186785</v>
          </cell>
        </row>
        <row r="25">
          <cell r="A25" t="str">
            <v>Hjúkrunarheimilið Eir</v>
          </cell>
          <cell r="B25">
            <v>1387200000</v>
          </cell>
          <cell r="C25">
            <v>-9811213</v>
          </cell>
          <cell r="D25">
            <v>1390200000</v>
          </cell>
          <cell r="E25">
            <v>1400011213</v>
          </cell>
        </row>
        <row r="26">
          <cell r="A26" t="str">
            <v>Hjúkrunarheimilið Skógarbær</v>
          </cell>
          <cell r="B26">
            <v>655000000</v>
          </cell>
          <cell r="C26">
            <v>-4356074</v>
          </cell>
          <cell r="D26">
            <v>656000000</v>
          </cell>
          <cell r="E26">
            <v>660356074</v>
          </cell>
        </row>
        <row r="27">
          <cell r="A27" t="str">
            <v>Hjúkrunarheimilið Droplaugarstöðum</v>
          </cell>
          <cell r="B27">
            <v>585500000</v>
          </cell>
          <cell r="C27">
            <v>-3985971</v>
          </cell>
          <cell r="D27">
            <v>586800000</v>
          </cell>
          <cell r="E27">
            <v>590785971</v>
          </cell>
        </row>
        <row r="28">
          <cell r="A28" t="str">
            <v>Fellsendi, Búðardal</v>
          </cell>
          <cell r="B28">
            <v>179400000</v>
          </cell>
          <cell r="C28">
            <v>10279562</v>
          </cell>
          <cell r="D28">
            <v>179600000</v>
          </cell>
          <cell r="E28">
            <v>169320438</v>
          </cell>
        </row>
        <row r="29">
          <cell r="A29" t="str">
            <v>Samningur við Akureyrarbæ um öldrunarþjónustu</v>
          </cell>
          <cell r="B29">
            <v>1361900000</v>
          </cell>
          <cell r="C29">
            <v>91263083</v>
          </cell>
          <cell r="D29">
            <v>1366200000</v>
          </cell>
          <cell r="E29">
            <v>1274936917</v>
          </cell>
        </row>
        <row r="30">
          <cell r="A30" t="str">
            <v>Samningur við Sveitarfélagið Hornafjörð um öldrunarþjónustu</v>
          </cell>
          <cell r="B30">
            <v>228500000</v>
          </cell>
          <cell r="C30">
            <v>9180129</v>
          </cell>
          <cell r="D30">
            <v>228800000</v>
          </cell>
          <cell r="E30">
            <v>219619871</v>
          </cell>
        </row>
        <row r="31">
          <cell r="A31" t="str">
            <v>Sóltún, Reykjavík</v>
          </cell>
          <cell r="B31">
            <v>973400000</v>
          </cell>
          <cell r="C31">
            <v>-17925894</v>
          </cell>
          <cell r="D31">
            <v>976600000</v>
          </cell>
          <cell r="E31">
            <v>994525894</v>
          </cell>
        </row>
        <row r="32">
          <cell r="A32" t="str">
            <v>Vistheimilið Bjarg</v>
          </cell>
          <cell r="B32">
            <v>58800000</v>
          </cell>
          <cell r="D32">
            <v>58800000</v>
          </cell>
          <cell r="E32">
            <v>58800000</v>
          </cell>
        </row>
        <row r="33">
          <cell r="A33" t="str">
            <v>Hlaðgerðarkot</v>
          </cell>
          <cell r="B33">
            <v>89700000</v>
          </cell>
          <cell r="D33">
            <v>89700000</v>
          </cell>
          <cell r="E33">
            <v>89700000</v>
          </cell>
        </row>
        <row r="34">
          <cell r="A34" t="str">
            <v>Reykjalundur, Mosfellsbæ</v>
          </cell>
          <cell r="B34">
            <v>1345600000</v>
          </cell>
          <cell r="D34">
            <v>1346900000</v>
          </cell>
          <cell r="E34">
            <v>1346900000</v>
          </cell>
        </row>
        <row r="35">
          <cell r="A35" t="str">
            <v>Heilsustofnun Náttúrulækningafélags Íslands</v>
          </cell>
          <cell r="B35">
            <v>553600000</v>
          </cell>
          <cell r="D35">
            <v>554100000</v>
          </cell>
          <cell r="E35">
            <v>554100000</v>
          </cell>
        </row>
        <row r="36">
          <cell r="A36" t="str">
            <v>Sjálfsbjörg, hjúkrunar- og endurhæfingarstofnun</v>
          </cell>
          <cell r="B36">
            <v>486300000</v>
          </cell>
          <cell r="D36">
            <v>487100000</v>
          </cell>
          <cell r="E36">
            <v>487100000</v>
          </cell>
        </row>
        <row r="37">
          <cell r="A37" t="str">
            <v>Hlein</v>
          </cell>
          <cell r="B37">
            <v>108700000</v>
          </cell>
          <cell r="D37">
            <v>109400000</v>
          </cell>
          <cell r="E37">
            <v>109400000</v>
          </cell>
        </row>
        <row r="38">
          <cell r="A38" t="str">
            <v>Heilsugæslustöðvar, almennt</v>
          </cell>
          <cell r="B38">
            <v>282900000</v>
          </cell>
          <cell r="C38">
            <v>151382436</v>
          </cell>
          <cell r="D38">
            <v>331082436</v>
          </cell>
          <cell r="E38">
            <v>179700000</v>
          </cell>
        </row>
        <row r="39">
          <cell r="A39" t="str">
            <v>Sjúkraflutningar</v>
          </cell>
          <cell r="B39">
            <v>771000000</v>
          </cell>
          <cell r="C39">
            <v>20487685</v>
          </cell>
          <cell r="D39">
            <v>880487685</v>
          </cell>
          <cell r="E39">
            <v>860000000</v>
          </cell>
        </row>
        <row r="40">
          <cell r="A40" t="str">
            <v>Heilsugæsla á höfuðborgarsvæðinu</v>
          </cell>
          <cell r="B40">
            <v>4106700000</v>
          </cell>
          <cell r="C40">
            <v>-585287518</v>
          </cell>
          <cell r="D40">
            <v>3555812482</v>
          </cell>
          <cell r="E40">
            <v>4141100000</v>
          </cell>
        </row>
        <row r="41">
          <cell r="A41" t="str">
            <v>Miðstöð heimahjúkrunar á höfuðborgarsvæðinu</v>
          </cell>
          <cell r="B41">
            <v>919300000</v>
          </cell>
          <cell r="C41">
            <v>8000000</v>
          </cell>
          <cell r="D41">
            <v>942800000</v>
          </cell>
          <cell r="E41">
            <v>934800000</v>
          </cell>
        </row>
        <row r="42">
          <cell r="A42" t="str">
            <v>Heilsugæslustöðin Lágmúla í Reykjavík</v>
          </cell>
          <cell r="B42">
            <v>164900000</v>
          </cell>
          <cell r="D42">
            <v>165500000</v>
          </cell>
          <cell r="E42">
            <v>165500000</v>
          </cell>
        </row>
        <row r="43">
          <cell r="A43" t="str">
            <v>Læknavaktin</v>
          </cell>
          <cell r="B43">
            <v>254000000</v>
          </cell>
          <cell r="D43">
            <v>320100000</v>
          </cell>
          <cell r="E43">
            <v>320100000</v>
          </cell>
        </row>
        <row r="44">
          <cell r="A44" t="str">
            <v>Heilsugæslustöðin Ólafsfirði</v>
          </cell>
          <cell r="C44">
            <v>-2310483</v>
          </cell>
          <cell r="D44">
            <v>0</v>
          </cell>
          <cell r="E44">
            <v>2310483</v>
          </cell>
        </row>
        <row r="45">
          <cell r="A45" t="str">
            <v>Heilsugæslustöðin Dalvík</v>
          </cell>
          <cell r="B45">
            <v>104500000</v>
          </cell>
          <cell r="C45">
            <v>9738757</v>
          </cell>
          <cell r="D45">
            <v>114238757</v>
          </cell>
          <cell r="E45">
            <v>104500000</v>
          </cell>
        </row>
        <row r="46">
          <cell r="A46" t="str">
            <v>Samningur við Akureyrarbæ um heilsugæslu</v>
          </cell>
          <cell r="B46">
            <v>474900000</v>
          </cell>
          <cell r="D46">
            <v>477100000</v>
          </cell>
          <cell r="E46">
            <v>477100000</v>
          </cell>
        </row>
        <row r="47">
          <cell r="A47" t="str">
            <v>Heilsugæslustöðin í Salahverfi í Kópavogi</v>
          </cell>
          <cell r="B47">
            <v>278100000</v>
          </cell>
          <cell r="C47">
            <v>4428525</v>
          </cell>
          <cell r="D47">
            <v>307528525</v>
          </cell>
          <cell r="E47">
            <v>303100000</v>
          </cell>
        </row>
        <row r="48">
          <cell r="A48" t="str">
            <v>Heilbrigðisstofnanir</v>
          </cell>
          <cell r="B48">
            <v>291000000</v>
          </cell>
          <cell r="C48">
            <v>248397206</v>
          </cell>
          <cell r="D48">
            <v>371697206</v>
          </cell>
          <cell r="E48">
            <v>123300000</v>
          </cell>
        </row>
        <row r="49">
          <cell r="A49" t="str">
            <v>Heilbrigðisstofnun Vesturlands</v>
          </cell>
          <cell r="B49">
            <v>2784800000</v>
          </cell>
          <cell r="C49">
            <v>56358493</v>
          </cell>
          <cell r="D49">
            <v>2865905826</v>
          </cell>
          <cell r="E49">
            <v>2809547333</v>
          </cell>
        </row>
        <row r="50">
          <cell r="A50" t="str">
            <v>Heilbrigðisstofnunin Patreksfirði</v>
          </cell>
          <cell r="B50">
            <v>261300000</v>
          </cell>
          <cell r="C50">
            <v>6551561</v>
          </cell>
          <cell r="D50">
            <v>274051561</v>
          </cell>
          <cell r="E50">
            <v>267500000</v>
          </cell>
        </row>
        <row r="51">
          <cell r="A51" t="str">
            <v>Heilbrigðisstofnun Vestfjarða</v>
          </cell>
          <cell r="B51">
            <v>1020200000</v>
          </cell>
          <cell r="C51">
            <v>6193411</v>
          </cell>
          <cell r="D51">
            <v>1043993411</v>
          </cell>
          <cell r="E51">
            <v>1037800000</v>
          </cell>
        </row>
        <row r="52">
          <cell r="A52" t="str">
            <v>Heilbrigðisstofnunin Blönduósi</v>
          </cell>
          <cell r="B52">
            <v>394800000</v>
          </cell>
          <cell r="C52">
            <v>22916053</v>
          </cell>
          <cell r="D52">
            <v>419816053</v>
          </cell>
          <cell r="E52">
            <v>396900000</v>
          </cell>
        </row>
        <row r="53">
          <cell r="A53" t="str">
            <v>Heilbrigðisstofnunin Sauðárkróki</v>
          </cell>
          <cell r="B53">
            <v>822000000</v>
          </cell>
          <cell r="C53">
            <v>48773747</v>
          </cell>
          <cell r="D53">
            <v>875273747</v>
          </cell>
          <cell r="E53">
            <v>826500000</v>
          </cell>
        </row>
        <row r="54">
          <cell r="A54" t="str">
            <v>Heilbrigðisstofnunin Siglufirði</v>
          </cell>
          <cell r="C54">
            <v>32626572</v>
          </cell>
          <cell r="D54">
            <v>0</v>
          </cell>
          <cell r="E54">
            <v>-32626572</v>
          </cell>
        </row>
        <row r="55">
          <cell r="A55" t="str">
            <v>Heilbrigðisstofnunin Fjallabyggð</v>
          </cell>
          <cell r="B55">
            <v>451000000</v>
          </cell>
          <cell r="D55">
            <v>483616089</v>
          </cell>
          <cell r="E55">
            <v>483616089</v>
          </cell>
        </row>
        <row r="56">
          <cell r="A56" t="str">
            <v>Heilbrigðisstofnun Þingeyinga</v>
          </cell>
          <cell r="B56">
            <v>925900000</v>
          </cell>
          <cell r="C56">
            <v>-5700069</v>
          </cell>
          <cell r="D56">
            <v>932199931</v>
          </cell>
          <cell r="E56">
            <v>937900000</v>
          </cell>
        </row>
        <row r="57">
          <cell r="A57" t="str">
            <v>Heilbrigðisstofnun Austurlands</v>
          </cell>
          <cell r="B57">
            <v>2029200000</v>
          </cell>
          <cell r="C57">
            <v>11754709</v>
          </cell>
          <cell r="D57">
            <v>2049254709</v>
          </cell>
          <cell r="E57">
            <v>2037500000</v>
          </cell>
        </row>
        <row r="58">
          <cell r="A58" t="str">
            <v>Heilbrigðisstofnun Suð-Austurlands</v>
          </cell>
          <cell r="B58">
            <v>184000000</v>
          </cell>
          <cell r="D58">
            <v>186500000</v>
          </cell>
          <cell r="E58">
            <v>186500000</v>
          </cell>
        </row>
        <row r="59">
          <cell r="A59" t="str">
            <v>Heilbrigðisstofnunin Vestmannaeyjum</v>
          </cell>
          <cell r="B59">
            <v>672100000</v>
          </cell>
          <cell r="C59">
            <v>-6490923</v>
          </cell>
          <cell r="D59">
            <v>670009077</v>
          </cell>
          <cell r="E59">
            <v>676500000</v>
          </cell>
        </row>
        <row r="60">
          <cell r="A60" t="str">
            <v>Heilbrigðisstofnun Suðurlands</v>
          </cell>
          <cell r="B60">
            <v>2016700000</v>
          </cell>
          <cell r="C60">
            <v>-125265232</v>
          </cell>
          <cell r="D60">
            <v>1939434768</v>
          </cell>
          <cell r="E60">
            <v>2064700000</v>
          </cell>
        </row>
        <row r="61">
          <cell r="A61" t="str">
            <v>Heilbrigðisstofnun Suðurnesja</v>
          </cell>
          <cell r="B61">
            <v>1704900000</v>
          </cell>
          <cell r="C61">
            <v>-101256475</v>
          </cell>
          <cell r="D61">
            <v>1612243525</v>
          </cell>
          <cell r="E61">
            <v>1713500000</v>
          </cell>
        </row>
        <row r="62">
          <cell r="A62" t="str">
            <v>St. Jósefsspítali, Sólvangur</v>
          </cell>
          <cell r="B62">
            <v>1322700000</v>
          </cell>
          <cell r="C62">
            <v>-112957016</v>
          </cell>
          <cell r="D62">
            <v>1225042984</v>
          </cell>
          <cell r="E62">
            <v>1338000000</v>
          </cell>
        </row>
      </sheetData>
      <sheetData sheetId="6">
        <row r="2">
          <cell r="A2" t="str">
            <v>Heilbrigðisráðuneyti, aðalskrifstofa</v>
          </cell>
          <cell r="B2">
            <v>851100000</v>
          </cell>
        </row>
        <row r="3">
          <cell r="A3" t="str">
            <v>Ýmiss verkefni</v>
          </cell>
          <cell r="B3">
            <v>176600000</v>
          </cell>
        </row>
        <row r="4">
          <cell r="A4" t="str">
            <v>Ráðstöfunarfé</v>
          </cell>
          <cell r="B4">
            <v>7100000</v>
          </cell>
        </row>
        <row r="5">
          <cell r="A5" t="str">
            <v>Tryggingastofnun ríkisins</v>
          </cell>
          <cell r="B5">
            <v>878800000</v>
          </cell>
        </row>
        <row r="6">
          <cell r="A6" t="str">
            <v>Sjúkratryggingar Íslands</v>
          </cell>
          <cell r="B6">
            <v>415900000</v>
          </cell>
        </row>
        <row r="7">
          <cell r="A7" t="str">
            <v>Bætur samkvæmt lögum um félagslega aðstoð</v>
          </cell>
          <cell r="B7">
            <v>9426600000</v>
          </cell>
        </row>
        <row r="8">
          <cell r="A8" t="str">
            <v>Lífeyristryggingar</v>
          </cell>
          <cell r="B8">
            <v>23401000000</v>
          </cell>
        </row>
        <row r="9">
          <cell r="A9" t="str">
            <v>Sjúkratryggingar</v>
          </cell>
          <cell r="B9">
            <v>26254000000</v>
          </cell>
        </row>
        <row r="10">
          <cell r="A10" t="str">
            <v>Slysatryggingar</v>
          </cell>
          <cell r="B10">
            <v>649000000</v>
          </cell>
        </row>
        <row r="11">
          <cell r="A11" t="str">
            <v>Sjúklingatrygging</v>
          </cell>
          <cell r="B11">
            <v>120100000</v>
          </cell>
        </row>
        <row r="12">
          <cell r="A12" t="str">
            <v>Eftirlaunasjóður aldraðra</v>
          </cell>
          <cell r="B12">
            <v>59300000</v>
          </cell>
        </row>
        <row r="13">
          <cell r="A13" t="str">
            <v>Landlæknir</v>
          </cell>
          <cell r="B13">
            <v>322500000</v>
          </cell>
        </row>
        <row r="14">
          <cell r="A14" t="str">
            <v>Lýðheilsustöð</v>
          </cell>
          <cell r="B14">
            <v>229800000</v>
          </cell>
        </row>
        <row r="15">
          <cell r="A15" t="str">
            <v>Lyfjastofnun</v>
          </cell>
          <cell r="B15">
            <v>0</v>
          </cell>
        </row>
        <row r="16">
          <cell r="A16" t="str">
            <v>Geislavarnir ríkisins</v>
          </cell>
          <cell r="B16">
            <v>67900000</v>
          </cell>
        </row>
        <row r="17">
          <cell r="A17" t="str">
            <v>Vinnueftirlit ríkisins</v>
          </cell>
          <cell r="B17">
            <v>245100000</v>
          </cell>
        </row>
        <row r="18">
          <cell r="A18" t="str">
            <v>Ríkissáttasemjari</v>
          </cell>
          <cell r="B18">
            <v>55100000</v>
          </cell>
        </row>
        <row r="19">
          <cell r="A19" t="str">
            <v>Jafnréttisstofa</v>
          </cell>
          <cell r="B19">
            <v>85500000</v>
          </cell>
        </row>
        <row r="20">
          <cell r="A20" t="str">
            <v>Umboðsmaður skuldara</v>
          </cell>
          <cell r="B20">
            <v>0</v>
          </cell>
        </row>
        <row r="21">
          <cell r="A21" t="str">
            <v>Sjúkrahúsið á Akureyri</v>
          </cell>
          <cell r="B21">
            <v>4112300000</v>
          </cell>
        </row>
        <row r="22">
          <cell r="A22" t="str">
            <v>Landspítali</v>
          </cell>
          <cell r="B22">
            <v>32787400000</v>
          </cell>
        </row>
        <row r="23">
          <cell r="A23" t="str">
            <v>Sjúkrahús, óskipt</v>
          </cell>
          <cell r="B23">
            <v>88300000</v>
          </cell>
        </row>
        <row r="24">
          <cell r="A24" t="str">
            <v>Sjúkrahótel</v>
          </cell>
          <cell r="B24">
            <v>90700000</v>
          </cell>
        </row>
        <row r="25">
          <cell r="A25" t="str">
            <v>Rjóður, hvíldarheimili fyrir börn</v>
          </cell>
          <cell r="B25">
            <v>131200000</v>
          </cell>
        </row>
        <row r="26">
          <cell r="A26" t="str">
            <v>Samtök áhugamanna um áfengisvandamálið</v>
          </cell>
          <cell r="B26">
            <v>614400000</v>
          </cell>
        </row>
        <row r="27">
          <cell r="A27" t="str">
            <v>Félagsmál, ýmis starfsemi</v>
          </cell>
          <cell r="B27">
            <v>543300000</v>
          </cell>
        </row>
        <row r="28">
          <cell r="A28" t="str">
            <v>Heilbrigðismál, ýmis starfsemi</v>
          </cell>
          <cell r="B28">
            <v>1345300000</v>
          </cell>
        </row>
        <row r="29">
          <cell r="A29" t="str">
            <v>Öldrunarstofnanir, almennt</v>
          </cell>
          <cell r="B29">
            <v>169700000</v>
          </cell>
        </row>
        <row r="30">
          <cell r="A30" t="str">
            <v>Framkvæmdasjóður aldraðra</v>
          </cell>
          <cell r="B30">
            <v>0</v>
          </cell>
        </row>
        <row r="31">
          <cell r="A31" t="str">
            <v>Hrafnista, Reykjavík</v>
          </cell>
          <cell r="B31">
            <v>1692700000</v>
          </cell>
        </row>
        <row r="32">
          <cell r="A32" t="str">
            <v>Hrafnista, Hafnarfirði</v>
          </cell>
          <cell r="B32">
            <v>1433100000</v>
          </cell>
        </row>
        <row r="33">
          <cell r="A33" t="str">
            <v>Grund, Reykjavík</v>
          </cell>
          <cell r="B33">
            <v>1437900000</v>
          </cell>
        </row>
        <row r="34">
          <cell r="A34" t="str">
            <v>Sunnuhlíð, Kópavogi</v>
          </cell>
          <cell r="B34">
            <v>565400000</v>
          </cell>
        </row>
        <row r="35">
          <cell r="A35" t="str">
            <v>Hjúkrunarheimilið Skjól</v>
          </cell>
          <cell r="B35">
            <v>809300000</v>
          </cell>
        </row>
        <row r="36">
          <cell r="A36" t="str">
            <v>Hjúkrunarheimilið Eir</v>
          </cell>
          <cell r="B36">
            <v>1362500000</v>
          </cell>
        </row>
        <row r="37">
          <cell r="A37" t="str">
            <v>Garðvangur, Garði</v>
          </cell>
          <cell r="B37">
            <v>297500000</v>
          </cell>
        </row>
        <row r="38">
          <cell r="A38" t="str">
            <v>Hjúkrunarheimilið Skógarbær</v>
          </cell>
          <cell r="B38">
            <v>624400000</v>
          </cell>
        </row>
        <row r="39">
          <cell r="A39" t="str">
            <v>Hjúkrunarheimilið Droplaugarstöðum</v>
          </cell>
          <cell r="B39">
            <v>622000000</v>
          </cell>
        </row>
        <row r="40">
          <cell r="A40" t="str">
            <v>Hjúkrunarheimilið Lundur, Hellu</v>
          </cell>
          <cell r="B40">
            <v>215700000</v>
          </cell>
        </row>
        <row r="41">
          <cell r="A41" t="str">
            <v>Hjúkrunarheimilið Hulduhlíð, Eskifirði</v>
          </cell>
          <cell r="B41">
            <v>160900000</v>
          </cell>
        </row>
        <row r="42">
          <cell r="A42" t="str">
            <v>Hjúkrunarheimilið Hornbrekka, Ólafsfirði</v>
          </cell>
          <cell r="B42">
            <v>172600000</v>
          </cell>
        </row>
        <row r="43">
          <cell r="A43" t="str">
            <v>Hjúkrunarheimilið Naust, Þórshöfn</v>
          </cell>
          <cell r="B43">
            <v>90100000</v>
          </cell>
        </row>
        <row r="44">
          <cell r="A44" t="str">
            <v>Seljahlíð, Reykjavík</v>
          </cell>
          <cell r="B44">
            <v>158400000</v>
          </cell>
        </row>
        <row r="45">
          <cell r="A45" t="str">
            <v>Höfði, Akranesi</v>
          </cell>
          <cell r="B45">
            <v>456100000</v>
          </cell>
        </row>
        <row r="46">
          <cell r="A46" t="str">
            <v>Dvalarheimili aldraðra Borgarnesi</v>
          </cell>
          <cell r="B46">
            <v>272100000</v>
          </cell>
        </row>
        <row r="47">
          <cell r="A47" t="str">
            <v>Dvalarheimili aldraðra Stykkishólmi</v>
          </cell>
          <cell r="B47">
            <v>106100000</v>
          </cell>
        </row>
        <row r="48">
          <cell r="A48" t="str">
            <v>Fellaskjól, Grundarfirði</v>
          </cell>
          <cell r="B48">
            <v>70900000</v>
          </cell>
        </row>
        <row r="49">
          <cell r="A49" t="str">
            <v>Jaðar, Ólafsvík</v>
          </cell>
          <cell r="B49">
            <v>92700000</v>
          </cell>
        </row>
        <row r="50">
          <cell r="A50" t="str">
            <v>Fellsendi, Búðardal</v>
          </cell>
          <cell r="B50">
            <v>190400000</v>
          </cell>
        </row>
        <row r="51">
          <cell r="A51" t="str">
            <v>Barmahlíð, Reykhólum</v>
          </cell>
          <cell r="B51">
            <v>89800000</v>
          </cell>
        </row>
        <row r="52">
          <cell r="A52" t="str">
            <v>Dalbær, Dalvík</v>
          </cell>
          <cell r="B52">
            <v>243400000</v>
          </cell>
        </row>
        <row r="53">
          <cell r="A53" t="str">
            <v>Samningur við Akureyrarbæ um öldrunarþjónustu</v>
          </cell>
          <cell r="B53">
            <v>1253200000</v>
          </cell>
        </row>
        <row r="54">
          <cell r="A54" t="str">
            <v>Uppsalir, Fáskrúðsfirði</v>
          </cell>
          <cell r="B54">
            <v>137900000</v>
          </cell>
        </row>
        <row r="55">
          <cell r="A55" t="str">
            <v>Samningur við Sveitarfélagið Hornafjörð um öldrunarþjónustu</v>
          </cell>
          <cell r="B55">
            <v>223400000</v>
          </cell>
        </row>
        <row r="56">
          <cell r="A56" t="str">
            <v>Klausturhólar, Kirkjubæjarklaustri</v>
          </cell>
          <cell r="B56">
            <v>120800000</v>
          </cell>
        </row>
        <row r="57">
          <cell r="A57" t="str">
            <v>Hjallatún, Vík</v>
          </cell>
          <cell r="B57">
            <v>104400000</v>
          </cell>
        </row>
        <row r="58">
          <cell r="A58" t="str">
            <v>Kumbaravogur, Stokkseyri</v>
          </cell>
          <cell r="B58">
            <v>245600000</v>
          </cell>
        </row>
        <row r="59">
          <cell r="A59" t="str">
            <v>Ás/Ásbyrgi, Hveragerði</v>
          </cell>
          <cell r="B59">
            <v>651500000</v>
          </cell>
        </row>
        <row r="60">
          <cell r="A60" t="str">
            <v>Hraunbúðir, Vestmannaeyjum</v>
          </cell>
          <cell r="B60">
            <v>236600000</v>
          </cell>
        </row>
        <row r="61">
          <cell r="A61" t="str">
            <v>Holtsbúð, Garðabæ</v>
          </cell>
          <cell r="B61">
            <v>298400000</v>
          </cell>
        </row>
        <row r="62">
          <cell r="A62" t="str">
            <v>Mörk, Reykjavík</v>
          </cell>
          <cell r="B62">
            <v>795200000</v>
          </cell>
        </row>
        <row r="63">
          <cell r="A63" t="str">
            <v>Hrafnista, Kópavogi</v>
          </cell>
          <cell r="B63">
            <v>327100000</v>
          </cell>
        </row>
        <row r="64">
          <cell r="A64" t="str">
            <v>Sóltún, Reykjavík</v>
          </cell>
          <cell r="B64">
            <v>994600000</v>
          </cell>
        </row>
        <row r="65">
          <cell r="A65" t="str">
            <v>Dvalarrými aldraðra, önnur</v>
          </cell>
          <cell r="B65">
            <v>413400000</v>
          </cell>
        </row>
        <row r="66">
          <cell r="A66" t="str">
            <v>Vesturhlíð, Reykjavik</v>
          </cell>
          <cell r="B66">
            <v>12700000</v>
          </cell>
        </row>
        <row r="67">
          <cell r="A67" t="str">
            <v>Hlíðabær, Reykjavik</v>
          </cell>
          <cell r="B67">
            <v>51400000</v>
          </cell>
        </row>
        <row r="68">
          <cell r="A68" t="str">
            <v>Lindargata, Reykjavík</v>
          </cell>
          <cell r="B68">
            <v>46400000</v>
          </cell>
        </row>
        <row r="69">
          <cell r="A69" t="str">
            <v>Dagvist og endurhæfingarstöð MS-sjúklinga</v>
          </cell>
          <cell r="B69">
            <v>93300000</v>
          </cell>
        </row>
        <row r="70">
          <cell r="A70" t="str">
            <v>Múlabær, Reykjavik</v>
          </cell>
          <cell r="B70">
            <v>76900000</v>
          </cell>
        </row>
        <row r="71">
          <cell r="A71" t="str">
            <v>Fríðuhús, Reykjavík</v>
          </cell>
          <cell r="B71">
            <v>38400000</v>
          </cell>
        </row>
        <row r="72">
          <cell r="A72" t="str">
            <v>Dagvistun aldraðra, aðrar</v>
          </cell>
          <cell r="B72">
            <v>540600000</v>
          </cell>
        </row>
        <row r="73">
          <cell r="A73" t="str">
            <v>Hlaðgerðarkot</v>
          </cell>
          <cell r="B73">
            <v>84800000</v>
          </cell>
        </row>
        <row r="74">
          <cell r="A74" t="str">
            <v>Reykjalundur, Mosfellsbæ</v>
          </cell>
          <cell r="B74">
            <v>1280500000</v>
          </cell>
        </row>
        <row r="75">
          <cell r="A75" t="str">
            <v>Heilsustofnun Náttúrulækningafélags Íslands</v>
          </cell>
          <cell r="B75">
            <v>497800000</v>
          </cell>
        </row>
        <row r="76">
          <cell r="A76" t="str">
            <v>Sjálfsbjörg, hjúkrunar- og endurhæfingarstofnun</v>
          </cell>
          <cell r="B76">
            <v>456700000</v>
          </cell>
        </row>
        <row r="77">
          <cell r="A77" t="str">
            <v>Hlein</v>
          </cell>
          <cell r="B77">
            <v>111800000</v>
          </cell>
        </row>
        <row r="78">
          <cell r="A78" t="str">
            <v>Heilsugæslustöðvar, almennt</v>
          </cell>
          <cell r="B78">
            <v>183000000</v>
          </cell>
        </row>
        <row r="79">
          <cell r="A79" t="str">
            <v>Sjúkraflutningar</v>
          </cell>
          <cell r="B79">
            <v>867200000</v>
          </cell>
        </row>
        <row r="80">
          <cell r="A80" t="str">
            <v>Heilsugæsla á höfuðborgarsvæðinu</v>
          </cell>
          <cell r="B80">
            <v>4124900000</v>
          </cell>
        </row>
        <row r="81">
          <cell r="A81" t="str">
            <v>Miðstöð heimahjúkrunar á höfuðborgarsvæðinu</v>
          </cell>
          <cell r="B81">
            <v>1003700000</v>
          </cell>
        </row>
        <row r="82">
          <cell r="A82" t="str">
            <v>Heilsugæslustöðin Lágmúla í Reykjavík</v>
          </cell>
          <cell r="B82">
            <v>166400000</v>
          </cell>
        </row>
        <row r="83">
          <cell r="A83" t="str">
            <v>Læknavaktin</v>
          </cell>
          <cell r="B83">
            <v>239700000</v>
          </cell>
        </row>
        <row r="84">
          <cell r="A84" t="str">
            <v>Heilsugæslustöðin Dalvík</v>
          </cell>
          <cell r="B84">
            <v>102200000</v>
          </cell>
        </row>
        <row r="85">
          <cell r="A85" t="str">
            <v>Samningur við Akureyrarbæ um heilsugæslu</v>
          </cell>
          <cell r="B85">
            <v>488000000</v>
          </cell>
        </row>
        <row r="86">
          <cell r="A86" t="str">
            <v>Heilsugæslustöðin í Salahverfi í Kópavogi</v>
          </cell>
          <cell r="B86">
            <v>278500000</v>
          </cell>
        </row>
        <row r="87">
          <cell r="A87" t="str">
            <v>Heilbrigðisstofnanir</v>
          </cell>
          <cell r="B87">
            <v>223900000</v>
          </cell>
        </row>
        <row r="88">
          <cell r="A88" t="str">
            <v>Heilbrigðisstofnun Vesturlands</v>
          </cell>
          <cell r="B88">
            <v>2656500000</v>
          </cell>
        </row>
        <row r="89">
          <cell r="A89" t="str">
            <v>Heilbrigðisstofnunin Patreksfirði</v>
          </cell>
          <cell r="B89">
            <v>255900000</v>
          </cell>
        </row>
        <row r="90">
          <cell r="A90" t="str">
            <v>Heilbrigðisstofnun Vestfjarða</v>
          </cell>
          <cell r="B90">
            <v>992500000</v>
          </cell>
        </row>
        <row r="91">
          <cell r="A91" t="str">
            <v>Heilbrigðisstofnunin Blönduósi</v>
          </cell>
          <cell r="B91">
            <v>385900000</v>
          </cell>
        </row>
        <row r="92">
          <cell r="A92" t="str">
            <v>Heilbrigðisstofnunin Sauðárkróki</v>
          </cell>
          <cell r="B92">
            <v>747900000</v>
          </cell>
        </row>
        <row r="93">
          <cell r="A93" t="str">
            <v>Heilbrigðisstofnunin Fjallabyggð</v>
          </cell>
          <cell r="B93">
            <v>414400000</v>
          </cell>
        </row>
        <row r="94">
          <cell r="A94" t="str">
            <v>Heilbrigðisstofnun Þingeyinga</v>
          </cell>
          <cell r="B94">
            <v>844500000</v>
          </cell>
        </row>
        <row r="95">
          <cell r="A95" t="str">
            <v>Heilbrigðisstofnun Austurlands</v>
          </cell>
          <cell r="B95">
            <v>1931100000</v>
          </cell>
        </row>
        <row r="96">
          <cell r="A96" t="str">
            <v>Heilbrigðisstofnun Suð-Austurlands</v>
          </cell>
          <cell r="B96">
            <v>189900000</v>
          </cell>
        </row>
        <row r="97">
          <cell r="A97" t="str">
            <v>Heilbrigðisstofnunin Vestmannaeyjum</v>
          </cell>
          <cell r="B97">
            <v>634400000</v>
          </cell>
        </row>
        <row r="98">
          <cell r="A98" t="str">
            <v>Heilbrigðisstofnun Suðurlands</v>
          </cell>
          <cell r="B98">
            <v>1927400000</v>
          </cell>
        </row>
        <row r="99">
          <cell r="A99" t="str">
            <v>Heilbrigðisstofnun Suðurnesja</v>
          </cell>
          <cell r="B99">
            <v>1581900000</v>
          </cell>
        </row>
        <row r="100">
          <cell r="A100" t="str">
            <v>St. Jósefsspítali, Sólvangur</v>
          </cell>
          <cell r="B100">
            <v>980500000</v>
          </cell>
        </row>
        <row r="101">
          <cell r="A101" t="str">
            <v>Greiningar- og ráðgjafarstöð ríkisins</v>
          </cell>
          <cell r="B101">
            <v>350900000</v>
          </cell>
        </row>
        <row r="102">
          <cell r="A102" t="str">
            <v>Þjónustu- og þekkingarmiðstöð fyrir blinda og sjónskerta</v>
          </cell>
          <cell r="B102">
            <v>271700000</v>
          </cell>
        </row>
        <row r="103">
          <cell r="A103" t="str">
            <v>Heyrnar- og talmeinastöð Íslands</v>
          </cell>
          <cell r="B103">
            <v>127300000</v>
          </cell>
        </row>
        <row r="104">
          <cell r="A104" t="str">
            <v>Málefni fatlaðra</v>
          </cell>
          <cell r="B104">
            <v>708600000</v>
          </cell>
        </row>
        <row r="105">
          <cell r="A105" t="str">
            <v>Barnaverndarstofa</v>
          </cell>
          <cell r="B105">
            <v>926200000</v>
          </cell>
        </row>
        <row r="106">
          <cell r="A106" t="str">
            <v>Vinnumálastofnun</v>
          </cell>
          <cell r="B106">
            <v>196500000</v>
          </cell>
        </row>
        <row r="107">
          <cell r="A107" t="str">
            <v>Vinnumál</v>
          </cell>
          <cell r="B107">
            <v>93300000</v>
          </cell>
        </row>
        <row r="108">
          <cell r="A108" t="str">
            <v>Atvinnuleysistryggingasjóður</v>
          </cell>
          <cell r="B108">
            <v>0</v>
          </cell>
        </row>
        <row r="109">
          <cell r="A109" t="str">
            <v>Tryggingasjóður sjálfstætt starfandi einstaklinga</v>
          </cell>
          <cell r="B109">
            <v>0</v>
          </cell>
        </row>
        <row r="110">
          <cell r="A110" t="str">
            <v>Ábyrgðasjóður launa</v>
          </cell>
          <cell r="B110">
            <v>0</v>
          </cell>
        </row>
        <row r="111">
          <cell r="A111" t="str">
            <v>Fæðingarorlof</v>
          </cell>
          <cell r="B111">
            <v>594000000</v>
          </cell>
        </row>
        <row r="112">
          <cell r="A112" t="str">
            <v>Foreldrar langveikra eða alvarlega fatlaðra barna</v>
          </cell>
          <cell r="B112">
            <v>105800000</v>
          </cell>
        </row>
        <row r="113">
          <cell r="A113" t="str">
            <v>Starfsendurhæfing</v>
          </cell>
          <cell r="B113">
            <v>318900000</v>
          </cell>
        </row>
        <row r="114">
          <cell r="A114" t="str">
            <v>Leiguíbúðir</v>
          </cell>
          <cell r="B114">
            <v>236000000</v>
          </cell>
        </row>
        <row r="115">
          <cell r="A115" t="str">
            <v>Varasjóður húsnæðismála</v>
          </cell>
          <cell r="B115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V1099"/>
  <sheetViews>
    <sheetView tabSelected="1" zoomScale="80" zoomScaleNormal="80" zoomScaleSheetLayoutView="85" zoomScalePageLayoutView="0" workbookViewId="0" topLeftCell="A1">
      <selection activeCell="G97" sqref="G97"/>
    </sheetView>
  </sheetViews>
  <sheetFormatPr defaultColWidth="9.140625" defaultRowHeight="15" outlineLevelRow="3"/>
  <cols>
    <col min="1" max="1" width="2.7109375" style="28" customWidth="1"/>
    <col min="2" max="2" width="2.7109375" style="24" customWidth="1"/>
    <col min="3" max="3" width="2.7109375" style="28" customWidth="1"/>
    <col min="4" max="4" width="33.28125" style="28" customWidth="1"/>
    <col min="5" max="5" width="13.140625" style="28" customWidth="1"/>
    <col min="6" max="12" width="13.140625" style="40" customWidth="1"/>
    <col min="13" max="16" width="13.140625" style="4" customWidth="1"/>
    <col min="17" max="20" width="5.8515625" style="3" customWidth="1"/>
    <col min="21" max="195" width="9.140625" style="3" customWidth="1"/>
    <col min="196" max="16384" width="9.140625" style="28" customWidth="1"/>
  </cols>
  <sheetData>
    <row r="1" spans="1:16" s="3" customFormat="1" ht="15.75">
      <c r="A1" s="1" t="s">
        <v>0</v>
      </c>
      <c r="B1" s="2"/>
      <c r="F1" s="4"/>
      <c r="G1" s="5"/>
      <c r="H1" s="4"/>
      <c r="I1" s="4"/>
      <c r="J1" s="4"/>
      <c r="K1" s="4"/>
      <c r="L1" s="4"/>
      <c r="M1" s="4"/>
      <c r="N1" s="4"/>
      <c r="O1" s="4"/>
      <c r="P1" s="4"/>
    </row>
    <row r="2" spans="1:16" s="3" customFormat="1" ht="15">
      <c r="A2" s="6"/>
      <c r="B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s="3" customFormat="1" ht="15">
      <c r="A3" s="6"/>
      <c r="B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57" customFormat="1" ht="34.5" customHeight="1">
      <c r="A4" s="42"/>
      <c r="B4" s="43"/>
      <c r="C4" s="44"/>
      <c r="D4" s="44"/>
      <c r="E4" s="45" t="s">
        <v>270</v>
      </c>
      <c r="F4" s="45" t="s">
        <v>271</v>
      </c>
      <c r="G4" s="45" t="s">
        <v>272</v>
      </c>
      <c r="H4" s="45" t="s">
        <v>273</v>
      </c>
      <c r="I4" s="45" t="s">
        <v>274</v>
      </c>
      <c r="J4" s="45" t="s">
        <v>1</v>
      </c>
      <c r="K4" s="45" t="s">
        <v>275</v>
      </c>
      <c r="L4" s="46" t="s">
        <v>276</v>
      </c>
      <c r="M4" s="46" t="s">
        <v>277</v>
      </c>
      <c r="N4" s="46" t="s">
        <v>278</v>
      </c>
      <c r="O4" s="47" t="s">
        <v>279</v>
      </c>
      <c r="P4" s="48" t="s">
        <v>280</v>
      </c>
    </row>
    <row r="5" spans="1:195" s="10" customFormat="1" ht="30" customHeight="1">
      <c r="A5" s="6" t="s">
        <v>2</v>
      </c>
      <c r="B5" s="6"/>
      <c r="C5" s="6"/>
      <c r="D5" s="6"/>
      <c r="E5" s="9">
        <f aca="true" t="shared" si="0" ref="E5:O6">+E6</f>
        <v>17538</v>
      </c>
      <c r="F5" s="9">
        <f t="shared" si="0"/>
        <v>64</v>
      </c>
      <c r="G5" s="9">
        <f aca="true" t="shared" si="1" ref="G5:O5">+G6+G16</f>
        <v>189</v>
      </c>
      <c r="H5" s="9">
        <f t="shared" si="1"/>
        <v>71</v>
      </c>
      <c r="I5" s="9">
        <f t="shared" si="1"/>
        <v>36</v>
      </c>
      <c r="J5" s="9">
        <f t="shared" si="1"/>
        <v>26</v>
      </c>
      <c r="K5" s="9">
        <f t="shared" si="1"/>
        <v>4</v>
      </c>
      <c r="L5" s="9">
        <f t="shared" si="1"/>
        <v>25.32210413084867</v>
      </c>
      <c r="M5" s="9">
        <f t="shared" si="1"/>
        <v>66.21039712109848</v>
      </c>
      <c r="N5" s="9">
        <f t="shared" si="1"/>
        <v>68.17941462528125</v>
      </c>
      <c r="O5" s="9">
        <f t="shared" si="1"/>
        <v>114.77780765014712</v>
      </c>
      <c r="P5" s="9">
        <v>4011.6000000000004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</row>
    <row r="6" spans="1:195" s="24" customFormat="1" ht="12.75" outlineLevel="1">
      <c r="A6" s="2"/>
      <c r="B6" s="7" t="s">
        <v>3</v>
      </c>
      <c r="C6" s="7"/>
      <c r="D6" s="20"/>
      <c r="E6" s="21">
        <f t="shared" si="0"/>
        <v>17538</v>
      </c>
      <c r="F6" s="21">
        <f t="shared" si="0"/>
        <v>64</v>
      </c>
      <c r="G6" s="21">
        <f t="shared" si="0"/>
        <v>63</v>
      </c>
      <c r="H6" s="22">
        <f t="shared" si="0"/>
        <v>0</v>
      </c>
      <c r="I6" s="22">
        <f t="shared" si="0"/>
        <v>5</v>
      </c>
      <c r="J6" s="22">
        <f t="shared" si="0"/>
        <v>0</v>
      </c>
      <c r="K6" s="22">
        <f t="shared" si="0"/>
        <v>4</v>
      </c>
      <c r="L6" s="22">
        <f t="shared" si="0"/>
        <v>25.32210413084867</v>
      </c>
      <c r="M6" s="22">
        <f t="shared" si="0"/>
        <v>66.21039712109848</v>
      </c>
      <c r="N6" s="22">
        <f t="shared" si="0"/>
        <v>68.17941462528125</v>
      </c>
      <c r="O6" s="22">
        <f t="shared" si="0"/>
        <v>114.77780765014712</v>
      </c>
      <c r="P6" s="23">
        <v>2662</v>
      </c>
      <c r="Q6" s="59"/>
      <c r="R6" s="59"/>
      <c r="S6" s="5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</row>
    <row r="7" spans="1:19" ht="9" customHeight="1" outlineLevel="2">
      <c r="A7" s="3"/>
      <c r="B7" s="25"/>
      <c r="C7" s="25" t="s">
        <v>4</v>
      </c>
      <c r="D7" s="26"/>
      <c r="E7" s="5">
        <f>SUM(E8:E15)</f>
        <v>17538</v>
      </c>
      <c r="F7" s="5">
        <f aca="true" t="shared" si="2" ref="F7:K7">+SUM(F8:F15)</f>
        <v>64</v>
      </c>
      <c r="G7" s="5">
        <f t="shared" si="2"/>
        <v>63</v>
      </c>
      <c r="H7" s="15">
        <f t="shared" si="2"/>
        <v>0</v>
      </c>
      <c r="I7" s="15">
        <f t="shared" si="2"/>
        <v>5</v>
      </c>
      <c r="J7" s="15">
        <f t="shared" si="2"/>
        <v>0</v>
      </c>
      <c r="K7" s="15">
        <f t="shared" si="2"/>
        <v>4</v>
      </c>
      <c r="L7" s="15">
        <f>+SUM(L8:L15)</f>
        <v>25.32210413084867</v>
      </c>
      <c r="M7" s="15">
        <f>+SUM(M8:M15)</f>
        <v>66.21039712109848</v>
      </c>
      <c r="N7" s="15">
        <f>+SUM(N8:N15)</f>
        <v>68.17941462528125</v>
      </c>
      <c r="O7" s="15">
        <f>+SUM(O8:O15)</f>
        <v>114.77780765014712</v>
      </c>
      <c r="P7" s="27">
        <v>2662</v>
      </c>
      <c r="Q7" s="60"/>
      <c r="R7" s="60"/>
      <c r="S7" s="60"/>
    </row>
    <row r="8" spans="1:195" s="17" customFormat="1" ht="9" customHeight="1" outlineLevel="3">
      <c r="A8" s="11"/>
      <c r="B8" s="7"/>
      <c r="C8" s="18"/>
      <c r="D8" s="12" t="s">
        <v>5</v>
      </c>
      <c r="E8" s="13">
        <v>7297</v>
      </c>
      <c r="F8" s="13">
        <v>44</v>
      </c>
      <c r="G8" s="13">
        <v>19</v>
      </c>
      <c r="H8" s="14" t="s">
        <v>6</v>
      </c>
      <c r="I8" s="14" t="s">
        <v>6</v>
      </c>
      <c r="J8" s="14" t="s">
        <v>6</v>
      </c>
      <c r="K8" s="14">
        <v>3</v>
      </c>
      <c r="L8" s="15">
        <v>18.35690413084867</v>
      </c>
      <c r="M8" s="15">
        <v>45.141122240812315</v>
      </c>
      <c r="N8" s="15">
        <v>40.155173651416376</v>
      </c>
      <c r="O8" s="15">
        <v>53.274879986153586</v>
      </c>
      <c r="P8" s="16" t="s">
        <v>6</v>
      </c>
      <c r="Q8" s="61"/>
      <c r="R8" s="61"/>
      <c r="S8" s="6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</row>
    <row r="9" spans="1:195" s="17" customFormat="1" ht="9" customHeight="1" outlineLevel="3">
      <c r="A9" s="11"/>
      <c r="B9" s="7"/>
      <c r="C9" s="18"/>
      <c r="D9" s="12" t="s">
        <v>7</v>
      </c>
      <c r="E9" s="13">
        <v>3476</v>
      </c>
      <c r="F9" s="13" t="s">
        <v>6</v>
      </c>
      <c r="G9" s="13" t="s">
        <v>6</v>
      </c>
      <c r="H9" s="14" t="s">
        <v>6</v>
      </c>
      <c r="I9" s="14" t="s">
        <v>6</v>
      </c>
      <c r="J9" s="14" t="s">
        <v>6</v>
      </c>
      <c r="K9" s="14" t="s">
        <v>6</v>
      </c>
      <c r="L9" s="15">
        <v>2.6652000000000005</v>
      </c>
      <c r="M9" s="15">
        <v>4.140000000000001</v>
      </c>
      <c r="N9" s="15">
        <v>0.5</v>
      </c>
      <c r="O9" s="15">
        <v>4.9962</v>
      </c>
      <c r="P9" s="16" t="s">
        <v>6</v>
      </c>
      <c r="Q9" s="61"/>
      <c r="R9" s="61"/>
      <c r="S9" s="6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</row>
    <row r="10" spans="1:195" s="17" customFormat="1" ht="9" customHeight="1" outlineLevel="3">
      <c r="A10" s="11"/>
      <c r="B10" s="7"/>
      <c r="C10" s="18"/>
      <c r="D10" s="12" t="s">
        <v>8</v>
      </c>
      <c r="E10" s="13">
        <v>903</v>
      </c>
      <c r="F10" s="13" t="s">
        <v>6</v>
      </c>
      <c r="G10" s="13" t="s">
        <v>6</v>
      </c>
      <c r="H10" s="14" t="s">
        <v>6</v>
      </c>
      <c r="I10" s="14" t="s">
        <v>6</v>
      </c>
      <c r="J10" s="14" t="s">
        <v>6</v>
      </c>
      <c r="K10" s="14" t="s">
        <v>6</v>
      </c>
      <c r="L10" s="15">
        <v>1</v>
      </c>
      <c r="M10" s="15">
        <v>1</v>
      </c>
      <c r="N10" s="15">
        <v>2.0067</v>
      </c>
      <c r="O10" s="15">
        <v>1.3</v>
      </c>
      <c r="P10" s="16" t="s">
        <v>6</v>
      </c>
      <c r="Q10" s="61"/>
      <c r="R10" s="61"/>
      <c r="S10" s="6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</row>
    <row r="11" spans="1:195" s="17" customFormat="1" ht="9" customHeight="1" outlineLevel="3">
      <c r="A11" s="11"/>
      <c r="B11" s="7"/>
      <c r="C11" s="18"/>
      <c r="D11" s="12" t="s">
        <v>9</v>
      </c>
      <c r="E11" s="13">
        <v>1723</v>
      </c>
      <c r="F11" s="13" t="s">
        <v>6</v>
      </c>
      <c r="G11" s="13" t="s">
        <v>6</v>
      </c>
      <c r="H11" s="14" t="s">
        <v>6</v>
      </c>
      <c r="I11" s="14" t="s">
        <v>6</v>
      </c>
      <c r="J11" s="14" t="s">
        <v>6</v>
      </c>
      <c r="K11" s="14" t="s">
        <v>6</v>
      </c>
      <c r="L11" s="15"/>
      <c r="M11" s="15">
        <v>1</v>
      </c>
      <c r="N11" s="15">
        <v>1.1719</v>
      </c>
      <c r="O11" s="15">
        <v>2.9000000000000004</v>
      </c>
      <c r="P11" s="16" t="s">
        <v>6</v>
      </c>
      <c r="Q11" s="61"/>
      <c r="R11" s="61"/>
      <c r="S11" s="6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</row>
    <row r="12" spans="1:195" s="17" customFormat="1" ht="9" customHeight="1" outlineLevel="3">
      <c r="A12" s="11"/>
      <c r="B12" s="7"/>
      <c r="C12" s="18"/>
      <c r="D12" s="12" t="s">
        <v>10</v>
      </c>
      <c r="E12" s="13">
        <v>1296</v>
      </c>
      <c r="F12" s="13">
        <v>15</v>
      </c>
      <c r="G12" s="13">
        <v>9</v>
      </c>
      <c r="H12" s="14" t="s">
        <v>6</v>
      </c>
      <c r="I12" s="14" t="s">
        <v>6</v>
      </c>
      <c r="J12" s="14" t="s">
        <v>6</v>
      </c>
      <c r="K12" s="14">
        <v>1</v>
      </c>
      <c r="L12" s="15">
        <v>0.8</v>
      </c>
      <c r="M12" s="15">
        <v>7.371329169791728</v>
      </c>
      <c r="N12" s="15">
        <v>7.728740973864882</v>
      </c>
      <c r="O12" s="15">
        <v>24.970761489644033</v>
      </c>
      <c r="P12" s="16" t="s">
        <v>6</v>
      </c>
      <c r="Q12" s="61"/>
      <c r="R12" s="61"/>
      <c r="S12" s="6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</row>
    <row r="13" spans="1:195" s="17" customFormat="1" ht="9" customHeight="1" outlineLevel="3">
      <c r="A13" s="11"/>
      <c r="B13" s="7"/>
      <c r="C13" s="18"/>
      <c r="D13" s="12" t="s">
        <v>11</v>
      </c>
      <c r="E13" s="13">
        <v>962</v>
      </c>
      <c r="F13" s="13" t="s">
        <v>6</v>
      </c>
      <c r="G13" s="13" t="s">
        <v>6</v>
      </c>
      <c r="H13" s="14" t="s">
        <v>6</v>
      </c>
      <c r="I13" s="14" t="s">
        <v>6</v>
      </c>
      <c r="J13" s="14" t="s">
        <v>6</v>
      </c>
      <c r="K13" s="14" t="s">
        <v>6</v>
      </c>
      <c r="L13" s="15">
        <v>1</v>
      </c>
      <c r="M13" s="15">
        <v>1</v>
      </c>
      <c r="N13" s="15">
        <v>0.5328</v>
      </c>
      <c r="O13" s="15">
        <v>1.5</v>
      </c>
      <c r="P13" s="16" t="s">
        <v>6</v>
      </c>
      <c r="Q13" s="61"/>
      <c r="R13" s="61"/>
      <c r="S13" s="6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</row>
    <row r="14" spans="1:195" s="17" customFormat="1" ht="9" customHeight="1" outlineLevel="3">
      <c r="A14" s="11"/>
      <c r="B14" s="7"/>
      <c r="C14" s="18"/>
      <c r="D14" s="12" t="s">
        <v>12</v>
      </c>
      <c r="E14" s="13">
        <v>659</v>
      </c>
      <c r="F14" s="13">
        <v>2</v>
      </c>
      <c r="G14" s="13">
        <v>11</v>
      </c>
      <c r="H14" s="14" t="s">
        <v>6</v>
      </c>
      <c r="I14" s="14">
        <v>2</v>
      </c>
      <c r="J14" s="14" t="s">
        <v>6</v>
      </c>
      <c r="K14" s="14" t="s">
        <v>6</v>
      </c>
      <c r="L14" s="15"/>
      <c r="M14" s="15">
        <v>1</v>
      </c>
      <c r="N14" s="15">
        <v>6.3043</v>
      </c>
      <c r="O14" s="15">
        <v>10.170741360410776</v>
      </c>
      <c r="P14" s="16" t="s">
        <v>6</v>
      </c>
      <c r="Q14" s="61"/>
      <c r="R14" s="61"/>
      <c r="S14" s="6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</row>
    <row r="15" spans="1:195" s="17" customFormat="1" ht="9" customHeight="1" outlineLevel="3">
      <c r="A15" s="11"/>
      <c r="B15" s="7"/>
      <c r="C15" s="18"/>
      <c r="D15" s="12" t="s">
        <v>13</v>
      </c>
      <c r="E15" s="13">
        <v>1222</v>
      </c>
      <c r="F15" s="13">
        <v>3</v>
      </c>
      <c r="G15" s="13">
        <v>24</v>
      </c>
      <c r="H15" s="14" t="s">
        <v>6</v>
      </c>
      <c r="I15" s="14">
        <v>3</v>
      </c>
      <c r="J15" s="14" t="s">
        <v>6</v>
      </c>
      <c r="K15" s="14" t="s">
        <v>6</v>
      </c>
      <c r="L15" s="15">
        <v>1.5</v>
      </c>
      <c r="M15" s="15">
        <v>5.557945710494432</v>
      </c>
      <c r="N15" s="15">
        <v>9.7798</v>
      </c>
      <c r="O15" s="15">
        <v>15.66522481393873</v>
      </c>
      <c r="P15" s="16" t="s">
        <v>6</v>
      </c>
      <c r="Q15" s="61"/>
      <c r="R15" s="61"/>
      <c r="S15" s="6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</row>
    <row r="16" spans="1:195" s="24" customFormat="1" ht="12.75" outlineLevel="1">
      <c r="A16" s="2"/>
      <c r="B16" s="7" t="s">
        <v>14</v>
      </c>
      <c r="C16" s="7"/>
      <c r="D16" s="20"/>
      <c r="E16" s="21">
        <f>+E6</f>
        <v>17538</v>
      </c>
      <c r="F16" s="21">
        <f aca="true" t="shared" si="3" ref="F16:O16">+SUM(F17:F24)</f>
        <v>0</v>
      </c>
      <c r="G16" s="21">
        <f t="shared" si="3"/>
        <v>126</v>
      </c>
      <c r="H16" s="22">
        <f t="shared" si="3"/>
        <v>71</v>
      </c>
      <c r="I16" s="22">
        <f t="shared" si="3"/>
        <v>31</v>
      </c>
      <c r="J16" s="22">
        <f t="shared" si="3"/>
        <v>26</v>
      </c>
      <c r="K16" s="22">
        <f t="shared" si="3"/>
        <v>0</v>
      </c>
      <c r="L16" s="22">
        <f t="shared" si="3"/>
        <v>0</v>
      </c>
      <c r="M16" s="22">
        <f t="shared" si="3"/>
        <v>0</v>
      </c>
      <c r="N16" s="22">
        <f t="shared" si="3"/>
        <v>0</v>
      </c>
      <c r="O16" s="22">
        <f t="shared" si="3"/>
        <v>0</v>
      </c>
      <c r="P16" s="23">
        <v>1349.6000000000001</v>
      </c>
      <c r="Q16" s="59"/>
      <c r="R16" s="59"/>
      <c r="S16" s="5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</row>
    <row r="17" spans="1:19" ht="9" customHeight="1" outlineLevel="2">
      <c r="A17" s="3"/>
      <c r="B17" s="25"/>
      <c r="C17" s="25" t="s">
        <v>15</v>
      </c>
      <c r="D17" s="26"/>
      <c r="E17" s="5" t="s">
        <v>6</v>
      </c>
      <c r="F17" s="5" t="s">
        <v>6</v>
      </c>
      <c r="G17" s="5">
        <v>46</v>
      </c>
      <c r="H17" s="15">
        <v>27</v>
      </c>
      <c r="I17" s="15">
        <v>20</v>
      </c>
      <c r="J17" s="15" t="s">
        <v>6</v>
      </c>
      <c r="K17" s="15" t="s">
        <v>6</v>
      </c>
      <c r="L17" s="15" t="s">
        <v>6</v>
      </c>
      <c r="M17" s="15" t="s">
        <v>6</v>
      </c>
      <c r="N17" s="15" t="s">
        <v>6</v>
      </c>
      <c r="O17" s="15" t="s">
        <v>6</v>
      </c>
      <c r="P17" s="27">
        <v>456.1</v>
      </c>
      <c r="Q17" s="60"/>
      <c r="R17" s="60"/>
      <c r="S17" s="60"/>
    </row>
    <row r="18" spans="1:19" ht="9" customHeight="1" outlineLevel="2">
      <c r="A18" s="3"/>
      <c r="B18" s="25"/>
      <c r="C18" s="25" t="s">
        <v>16</v>
      </c>
      <c r="D18" s="26"/>
      <c r="E18" s="5" t="s">
        <v>6</v>
      </c>
      <c r="F18" s="5" t="s">
        <v>6</v>
      </c>
      <c r="G18" s="5">
        <v>32</v>
      </c>
      <c r="H18" s="15">
        <v>18</v>
      </c>
      <c r="I18" s="15">
        <v>3</v>
      </c>
      <c r="J18" s="15" t="s">
        <v>6</v>
      </c>
      <c r="K18" s="15" t="s">
        <v>6</v>
      </c>
      <c r="L18" s="15" t="s">
        <v>6</v>
      </c>
      <c r="M18" s="15" t="s">
        <v>6</v>
      </c>
      <c r="N18" s="15" t="s">
        <v>6</v>
      </c>
      <c r="O18" s="15" t="s">
        <v>6</v>
      </c>
      <c r="P18" s="27">
        <v>272.1</v>
      </c>
      <c r="Q18" s="60"/>
      <c r="R18" s="60"/>
      <c r="S18" s="60"/>
    </row>
    <row r="19" spans="1:19" ht="9" customHeight="1" outlineLevel="2">
      <c r="A19" s="3"/>
      <c r="B19" s="25"/>
      <c r="C19" s="25" t="s">
        <v>17</v>
      </c>
      <c r="D19" s="26"/>
      <c r="E19" s="5" t="s">
        <v>6</v>
      </c>
      <c r="F19" s="5" t="s">
        <v>6</v>
      </c>
      <c r="G19" s="5">
        <v>10</v>
      </c>
      <c r="H19" s="15">
        <v>5</v>
      </c>
      <c r="I19" s="15">
        <v>2</v>
      </c>
      <c r="J19" s="15" t="s">
        <v>6</v>
      </c>
      <c r="K19" s="15" t="s">
        <v>6</v>
      </c>
      <c r="L19" s="15" t="s">
        <v>6</v>
      </c>
      <c r="M19" s="15" t="s">
        <v>6</v>
      </c>
      <c r="N19" s="15" t="s">
        <v>6</v>
      </c>
      <c r="O19" s="15" t="s">
        <v>6</v>
      </c>
      <c r="P19" s="27">
        <v>92.7</v>
      </c>
      <c r="Q19" s="60"/>
      <c r="R19" s="60"/>
      <c r="S19" s="60"/>
    </row>
    <row r="20" spans="1:19" ht="9" customHeight="1" outlineLevel="2">
      <c r="A20" s="3"/>
      <c r="B20" s="25"/>
      <c r="C20" s="25" t="s">
        <v>18</v>
      </c>
      <c r="D20" s="26"/>
      <c r="E20" s="5" t="s">
        <v>6</v>
      </c>
      <c r="F20" s="5" t="s">
        <v>6</v>
      </c>
      <c r="G20" s="5">
        <v>9</v>
      </c>
      <c r="H20" s="15">
        <v>3</v>
      </c>
      <c r="I20" s="15">
        <v>2</v>
      </c>
      <c r="J20" s="15" t="s">
        <v>6</v>
      </c>
      <c r="K20" s="15" t="s">
        <v>6</v>
      </c>
      <c r="L20" s="15" t="s">
        <v>6</v>
      </c>
      <c r="M20" s="15" t="s">
        <v>6</v>
      </c>
      <c r="N20" s="15" t="s">
        <v>6</v>
      </c>
      <c r="O20" s="15" t="s">
        <v>6</v>
      </c>
      <c r="P20" s="27">
        <v>73.10000000000001</v>
      </c>
      <c r="Q20" s="60"/>
      <c r="R20" s="60"/>
      <c r="S20" s="60"/>
    </row>
    <row r="21" spans="1:19" ht="9" customHeight="1" outlineLevel="2">
      <c r="A21" s="3"/>
      <c r="B21" s="25"/>
      <c r="C21" s="25" t="s">
        <v>19</v>
      </c>
      <c r="D21" s="26"/>
      <c r="E21" s="5" t="s">
        <v>6</v>
      </c>
      <c r="F21" s="5" t="s">
        <v>6</v>
      </c>
      <c r="G21" s="5">
        <v>9</v>
      </c>
      <c r="H21" s="15">
        <v>10</v>
      </c>
      <c r="I21" s="15">
        <v>2</v>
      </c>
      <c r="J21" s="15" t="s">
        <v>6</v>
      </c>
      <c r="K21" s="15" t="s">
        <v>6</v>
      </c>
      <c r="L21" s="15" t="s">
        <v>6</v>
      </c>
      <c r="M21" s="15" t="s">
        <v>6</v>
      </c>
      <c r="N21" s="15" t="s">
        <v>6</v>
      </c>
      <c r="O21" s="15" t="s">
        <v>6</v>
      </c>
      <c r="P21" s="27">
        <v>108.3</v>
      </c>
      <c r="Q21" s="60"/>
      <c r="R21" s="60"/>
      <c r="S21" s="60"/>
    </row>
    <row r="22" spans="1:19" ht="9" customHeight="1" outlineLevel="2">
      <c r="A22" s="3"/>
      <c r="B22" s="25"/>
      <c r="C22" s="25" t="s">
        <v>20</v>
      </c>
      <c r="D22" s="26"/>
      <c r="E22" s="5" t="s">
        <v>6</v>
      </c>
      <c r="F22" s="5" t="s">
        <v>6</v>
      </c>
      <c r="G22" s="5">
        <v>8</v>
      </c>
      <c r="H22" s="15">
        <v>6</v>
      </c>
      <c r="I22" s="15" t="s">
        <v>6</v>
      </c>
      <c r="J22" s="15" t="s">
        <v>6</v>
      </c>
      <c r="K22" s="15" t="s">
        <v>6</v>
      </c>
      <c r="L22" s="15" t="s">
        <v>6</v>
      </c>
      <c r="M22" s="15" t="s">
        <v>6</v>
      </c>
      <c r="N22" s="15" t="s">
        <v>6</v>
      </c>
      <c r="O22" s="15" t="s">
        <v>6</v>
      </c>
      <c r="P22" s="27">
        <v>67.1</v>
      </c>
      <c r="Q22" s="60"/>
      <c r="R22" s="60"/>
      <c r="S22" s="60"/>
    </row>
    <row r="23" spans="1:19" ht="9" customHeight="1" outlineLevel="2">
      <c r="A23" s="3"/>
      <c r="B23" s="25"/>
      <c r="C23" s="25" t="s">
        <v>21</v>
      </c>
      <c r="D23" s="26"/>
      <c r="E23" s="5" t="s">
        <v>6</v>
      </c>
      <c r="F23" s="5" t="s">
        <v>6</v>
      </c>
      <c r="G23" s="5" t="s">
        <v>6</v>
      </c>
      <c r="H23" s="15" t="s">
        <v>6</v>
      </c>
      <c r="I23" s="15" t="s">
        <v>6</v>
      </c>
      <c r="J23" s="15">
        <v>26</v>
      </c>
      <c r="K23" s="15" t="s">
        <v>6</v>
      </c>
      <c r="L23" s="15" t="s">
        <v>6</v>
      </c>
      <c r="M23" s="15" t="s">
        <v>6</v>
      </c>
      <c r="N23" s="15" t="s">
        <v>6</v>
      </c>
      <c r="O23" s="15" t="s">
        <v>6</v>
      </c>
      <c r="P23" s="27">
        <v>190.4</v>
      </c>
      <c r="Q23" s="60"/>
      <c r="R23" s="60"/>
      <c r="S23" s="60"/>
    </row>
    <row r="24" spans="1:19" ht="9" customHeight="1" outlineLevel="2">
      <c r="A24" s="3"/>
      <c r="B24" s="25"/>
      <c r="C24" s="25" t="s">
        <v>22</v>
      </c>
      <c r="D24" s="26"/>
      <c r="E24" s="5" t="s">
        <v>6</v>
      </c>
      <c r="F24" s="5" t="s">
        <v>6</v>
      </c>
      <c r="G24" s="5">
        <v>12</v>
      </c>
      <c r="H24" s="15">
        <v>2</v>
      </c>
      <c r="I24" s="15">
        <v>2</v>
      </c>
      <c r="J24" s="15" t="s">
        <v>6</v>
      </c>
      <c r="K24" s="15" t="s">
        <v>6</v>
      </c>
      <c r="L24" s="15" t="s">
        <v>6</v>
      </c>
      <c r="M24" s="15" t="s">
        <v>6</v>
      </c>
      <c r="N24" s="15" t="s">
        <v>6</v>
      </c>
      <c r="O24" s="15" t="s">
        <v>6</v>
      </c>
      <c r="P24" s="27">
        <v>89.8</v>
      </c>
      <c r="Q24" s="60"/>
      <c r="R24" s="60"/>
      <c r="S24" s="60"/>
    </row>
    <row r="25" spans="1:16" s="57" customFormat="1" ht="34.5" customHeight="1" outlineLevel="2">
      <c r="A25" s="42"/>
      <c r="B25" s="43"/>
      <c r="C25" s="58"/>
      <c r="D25" s="44"/>
      <c r="E25" s="45" t="s">
        <v>270</v>
      </c>
      <c r="F25" s="45" t="s">
        <v>271</v>
      </c>
      <c r="G25" s="45" t="s">
        <v>272</v>
      </c>
      <c r="H25" s="45" t="s">
        <v>273</v>
      </c>
      <c r="I25" s="45" t="s">
        <v>274</v>
      </c>
      <c r="J25" s="45" t="s">
        <v>1</v>
      </c>
      <c r="K25" s="45" t="s">
        <v>275</v>
      </c>
      <c r="L25" s="46" t="s">
        <v>276</v>
      </c>
      <c r="M25" s="46" t="s">
        <v>277</v>
      </c>
      <c r="N25" s="46" t="s">
        <v>278</v>
      </c>
      <c r="O25" s="47" t="s">
        <v>279</v>
      </c>
      <c r="P25" s="48" t="s">
        <v>280</v>
      </c>
    </row>
    <row r="26" spans="1:195" s="19" customFormat="1" ht="30" customHeight="1">
      <c r="A26" s="6" t="s">
        <v>23</v>
      </c>
      <c r="B26" s="7"/>
      <c r="C26" s="18"/>
      <c r="D26" s="6"/>
      <c r="E26" s="9">
        <f>+SUM(E27)</f>
        <v>6100</v>
      </c>
      <c r="F26" s="9">
        <f>+SUM(F27,F34)</f>
        <v>18</v>
      </c>
      <c r="G26" s="9">
        <f aca="true" t="shared" si="4" ref="G26:O26">+SUM(G27,G34)</f>
        <v>49</v>
      </c>
      <c r="H26" s="9">
        <f t="shared" si="4"/>
        <v>0</v>
      </c>
      <c r="I26" s="9">
        <f t="shared" si="4"/>
        <v>18</v>
      </c>
      <c r="J26" s="9">
        <f t="shared" si="4"/>
        <v>0</v>
      </c>
      <c r="K26" s="9">
        <f t="shared" si="4"/>
        <v>1</v>
      </c>
      <c r="L26" s="9">
        <f t="shared" si="4"/>
        <v>7</v>
      </c>
      <c r="M26" s="9">
        <f t="shared" si="4"/>
        <v>21.92856343391219</v>
      </c>
      <c r="N26" s="9">
        <f t="shared" si="4"/>
        <v>36.36150946748975</v>
      </c>
      <c r="O26" s="9">
        <f t="shared" si="4"/>
        <v>70.90741708879018</v>
      </c>
      <c r="P26" s="9">
        <v>1268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</row>
    <row r="27" spans="1:195" s="24" customFormat="1" ht="12.75" outlineLevel="1">
      <c r="A27" s="2"/>
      <c r="B27" s="7" t="s">
        <v>3</v>
      </c>
      <c r="C27" s="7"/>
      <c r="D27" s="20"/>
      <c r="E27" s="21">
        <f>+E28+E31</f>
        <v>6100</v>
      </c>
      <c r="F27" s="21">
        <f aca="true" t="shared" si="5" ref="F27:O27">+SUM(F28,F31)</f>
        <v>18</v>
      </c>
      <c r="G27" s="21">
        <f t="shared" si="5"/>
        <v>49</v>
      </c>
      <c r="H27" s="22">
        <f t="shared" si="5"/>
        <v>0</v>
      </c>
      <c r="I27" s="22">
        <f t="shared" si="5"/>
        <v>2</v>
      </c>
      <c r="J27" s="22">
        <f t="shared" si="5"/>
        <v>0</v>
      </c>
      <c r="K27" s="22">
        <f t="shared" si="5"/>
        <v>1</v>
      </c>
      <c r="L27" s="22">
        <f t="shared" si="5"/>
        <v>7</v>
      </c>
      <c r="M27" s="22">
        <f t="shared" si="5"/>
        <v>21.92856343391219</v>
      </c>
      <c r="N27" s="22">
        <f t="shared" si="5"/>
        <v>36.36150946748975</v>
      </c>
      <c r="O27" s="22">
        <f t="shared" si="5"/>
        <v>70.90741708879018</v>
      </c>
      <c r="P27" s="23">
        <v>1250.6</v>
      </c>
      <c r="Q27" s="59"/>
      <c r="R27" s="59"/>
      <c r="S27" s="5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</row>
    <row r="28" spans="1:19" ht="9" customHeight="1" outlineLevel="2">
      <c r="A28" s="3"/>
      <c r="B28" s="25"/>
      <c r="C28" s="25" t="s">
        <v>24</v>
      </c>
      <c r="D28" s="26"/>
      <c r="E28" s="5">
        <f>+SUM(E29:E30)</f>
        <v>1196</v>
      </c>
      <c r="F28" s="5">
        <f aca="true" t="shared" si="6" ref="F28:K28">SUM(F29:F30)</f>
        <v>3</v>
      </c>
      <c r="G28" s="5">
        <f t="shared" si="6"/>
        <v>11</v>
      </c>
      <c r="H28" s="15">
        <f t="shared" si="6"/>
        <v>0</v>
      </c>
      <c r="I28" s="15">
        <f t="shared" si="6"/>
        <v>2</v>
      </c>
      <c r="J28" s="15">
        <f t="shared" si="6"/>
        <v>0</v>
      </c>
      <c r="K28" s="15">
        <f t="shared" si="6"/>
        <v>0</v>
      </c>
      <c r="L28" s="15">
        <v>1</v>
      </c>
      <c r="M28" s="15">
        <v>2.7</v>
      </c>
      <c r="N28" s="15">
        <v>2.62230946748976</v>
      </c>
      <c r="O28" s="15">
        <v>18.188094674897595</v>
      </c>
      <c r="P28" s="27">
        <v>258.1</v>
      </c>
      <c r="Q28" s="60"/>
      <c r="R28" s="60"/>
      <c r="S28" s="60"/>
    </row>
    <row r="29" spans="1:195" s="17" customFormat="1" ht="9" customHeight="1" outlineLevel="3">
      <c r="A29" s="11"/>
      <c r="B29" s="7"/>
      <c r="C29" s="18"/>
      <c r="D29" s="12" t="s">
        <v>25</v>
      </c>
      <c r="E29" s="13">
        <v>890</v>
      </c>
      <c r="F29" s="13">
        <v>3</v>
      </c>
      <c r="G29" s="13">
        <v>11</v>
      </c>
      <c r="H29" s="14" t="s">
        <v>6</v>
      </c>
      <c r="I29" s="14">
        <v>2</v>
      </c>
      <c r="J29" s="14" t="s">
        <v>6</v>
      </c>
      <c r="K29" s="14" t="s">
        <v>6</v>
      </c>
      <c r="L29" s="15" t="s">
        <v>6</v>
      </c>
      <c r="M29" s="15" t="s">
        <v>6</v>
      </c>
      <c r="N29" s="15" t="s">
        <v>6</v>
      </c>
      <c r="O29" s="15" t="s">
        <v>6</v>
      </c>
      <c r="P29" s="16" t="s">
        <v>6</v>
      </c>
      <c r="Q29" s="61"/>
      <c r="R29" s="61"/>
      <c r="S29" s="6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</row>
    <row r="30" spans="1:195" s="17" customFormat="1" ht="9" customHeight="1" outlineLevel="3">
      <c r="A30" s="11"/>
      <c r="B30" s="7"/>
      <c r="C30" s="18"/>
      <c r="D30" s="12" t="s">
        <v>26</v>
      </c>
      <c r="E30" s="13">
        <v>306</v>
      </c>
      <c r="F30" s="13" t="s">
        <v>6</v>
      </c>
      <c r="G30" s="13" t="s">
        <v>6</v>
      </c>
      <c r="H30" s="14" t="s">
        <v>6</v>
      </c>
      <c r="I30" s="14" t="s">
        <v>6</v>
      </c>
      <c r="J30" s="14" t="s">
        <v>6</v>
      </c>
      <c r="K30" s="14" t="s">
        <v>6</v>
      </c>
      <c r="L30" s="15" t="s">
        <v>6</v>
      </c>
      <c r="M30" s="15" t="s">
        <v>6</v>
      </c>
      <c r="N30" s="15" t="s">
        <v>6</v>
      </c>
      <c r="O30" s="15" t="s">
        <v>6</v>
      </c>
      <c r="P30" s="16" t="s">
        <v>6</v>
      </c>
      <c r="Q30" s="61"/>
      <c r="R30" s="61"/>
      <c r="S30" s="6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</row>
    <row r="31" spans="1:19" ht="9" customHeight="1" outlineLevel="2">
      <c r="A31" s="3"/>
      <c r="B31" s="25"/>
      <c r="C31" s="25" t="s">
        <v>27</v>
      </c>
      <c r="D31" s="26"/>
      <c r="E31" s="5">
        <f>+SUM(E32:E33)</f>
        <v>4904</v>
      </c>
      <c r="F31" s="5">
        <f>SUM(F32:F33)</f>
        <v>15</v>
      </c>
      <c r="G31" s="5">
        <f>SUM(G32:G33)</f>
        <v>38</v>
      </c>
      <c r="H31" s="15">
        <f>SUM(H32:H33)</f>
        <v>0</v>
      </c>
      <c r="I31" s="15">
        <f aca="true" t="shared" si="7" ref="I31:O31">SUM(I32:I33)</f>
        <v>0</v>
      </c>
      <c r="J31" s="15">
        <f>SUM(J32:J33)</f>
        <v>0</v>
      </c>
      <c r="K31" s="15">
        <f t="shared" si="7"/>
        <v>1</v>
      </c>
      <c r="L31" s="15">
        <f t="shared" si="7"/>
        <v>6</v>
      </c>
      <c r="M31" s="15">
        <f t="shared" si="7"/>
        <v>19.22856343391219</v>
      </c>
      <c r="N31" s="15">
        <f t="shared" si="7"/>
        <v>33.7392</v>
      </c>
      <c r="O31" s="15">
        <f t="shared" si="7"/>
        <v>52.719322413892584</v>
      </c>
      <c r="P31" s="27">
        <v>992.5</v>
      </c>
      <c r="Q31" s="60"/>
      <c r="R31" s="60"/>
      <c r="S31" s="60"/>
    </row>
    <row r="32" spans="1:195" s="17" customFormat="1" ht="9" customHeight="1" outlineLevel="3">
      <c r="A32" s="11"/>
      <c r="B32" s="7"/>
      <c r="C32" s="18"/>
      <c r="D32" s="12" t="s">
        <v>28</v>
      </c>
      <c r="E32" s="13">
        <f>3824+192</f>
        <v>4016</v>
      </c>
      <c r="F32" s="13">
        <v>15</v>
      </c>
      <c r="G32" s="13">
        <v>25</v>
      </c>
      <c r="H32" s="14" t="s">
        <v>6</v>
      </c>
      <c r="I32" s="14" t="s">
        <v>6</v>
      </c>
      <c r="J32" s="14" t="s">
        <v>6</v>
      </c>
      <c r="K32" s="14">
        <v>1</v>
      </c>
      <c r="L32" s="15">
        <v>6</v>
      </c>
      <c r="M32" s="15">
        <v>17.42856343391219</v>
      </c>
      <c r="N32" s="15">
        <v>30.9392</v>
      </c>
      <c r="O32" s="15">
        <v>38.139617804188546</v>
      </c>
      <c r="P32" s="16" t="s">
        <v>6</v>
      </c>
      <c r="Q32" s="61"/>
      <c r="R32" s="61"/>
      <c r="S32" s="6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</row>
    <row r="33" spans="1:195" s="17" customFormat="1" ht="9" customHeight="1" outlineLevel="3">
      <c r="A33" s="11"/>
      <c r="B33" s="7"/>
      <c r="C33" s="18"/>
      <c r="D33" s="12" t="s">
        <v>29</v>
      </c>
      <c r="E33" s="13">
        <v>888</v>
      </c>
      <c r="F33" s="13" t="s">
        <v>6</v>
      </c>
      <c r="G33" s="13">
        <v>13</v>
      </c>
      <c r="H33" s="14" t="s">
        <v>6</v>
      </c>
      <c r="I33" s="14" t="s">
        <v>6</v>
      </c>
      <c r="J33" s="14" t="s">
        <v>6</v>
      </c>
      <c r="K33" s="14" t="s">
        <v>6</v>
      </c>
      <c r="L33" s="15"/>
      <c r="M33" s="15">
        <v>1.8</v>
      </c>
      <c r="N33" s="15">
        <v>2.8</v>
      </c>
      <c r="O33" s="15">
        <v>14.579704609704034</v>
      </c>
      <c r="P33" s="16" t="s">
        <v>6</v>
      </c>
      <c r="Q33" s="61"/>
      <c r="R33" s="61"/>
      <c r="S33" s="6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</row>
    <row r="34" spans="1:195" s="24" customFormat="1" ht="12.75" outlineLevel="1">
      <c r="A34" s="2"/>
      <c r="B34" s="7" t="s">
        <v>14</v>
      </c>
      <c r="C34" s="7"/>
      <c r="D34" s="20"/>
      <c r="E34" s="21">
        <f>+E26</f>
        <v>6100</v>
      </c>
      <c r="F34" s="21">
        <f>+SUM(F35:F37)</f>
        <v>0</v>
      </c>
      <c r="G34" s="21">
        <f aca="true" t="shared" si="8" ref="G34:O34">+SUM(G35:G37)</f>
        <v>0</v>
      </c>
      <c r="H34" s="22">
        <f t="shared" si="8"/>
        <v>0</v>
      </c>
      <c r="I34" s="22">
        <f>+SUM(I35:I37)</f>
        <v>16</v>
      </c>
      <c r="J34" s="22">
        <f t="shared" si="8"/>
        <v>0</v>
      </c>
      <c r="K34" s="22">
        <f t="shared" si="8"/>
        <v>0</v>
      </c>
      <c r="L34" s="22">
        <f t="shared" si="8"/>
        <v>0</v>
      </c>
      <c r="M34" s="22">
        <f t="shared" si="8"/>
        <v>0</v>
      </c>
      <c r="N34" s="22">
        <f t="shared" si="8"/>
        <v>0</v>
      </c>
      <c r="O34" s="22">
        <f t="shared" si="8"/>
        <v>0</v>
      </c>
      <c r="P34" s="23">
        <v>17.4</v>
      </c>
      <c r="Q34" s="59"/>
      <c r="R34" s="59"/>
      <c r="S34" s="59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</row>
    <row r="35" spans="1:19" ht="9" customHeight="1" outlineLevel="2">
      <c r="A35" s="3"/>
      <c r="B35" s="25"/>
      <c r="C35" s="25" t="s">
        <v>30</v>
      </c>
      <c r="D35" s="26"/>
      <c r="E35" s="5" t="s">
        <v>6</v>
      </c>
      <c r="F35" s="5" t="s">
        <v>6</v>
      </c>
      <c r="G35" s="5" t="s">
        <v>6</v>
      </c>
      <c r="H35" s="15" t="s">
        <v>6</v>
      </c>
      <c r="I35" s="15">
        <v>3</v>
      </c>
      <c r="J35" s="15" t="s">
        <v>6</v>
      </c>
      <c r="K35" s="15" t="s">
        <v>6</v>
      </c>
      <c r="L35" s="15" t="s">
        <v>6</v>
      </c>
      <c r="M35" s="15" t="s">
        <v>6</v>
      </c>
      <c r="N35" s="15" t="s">
        <v>6</v>
      </c>
      <c r="O35" s="15" t="s">
        <v>6</v>
      </c>
      <c r="P35" s="27">
        <v>3.3</v>
      </c>
      <c r="Q35" s="60"/>
      <c r="R35" s="60"/>
      <c r="S35" s="60"/>
    </row>
    <row r="36" spans="1:19" ht="9" customHeight="1" outlineLevel="2">
      <c r="A36" s="3"/>
      <c r="B36" s="25"/>
      <c r="C36" s="25" t="s">
        <v>31</v>
      </c>
      <c r="D36" s="26"/>
      <c r="E36" s="5" t="s">
        <v>6</v>
      </c>
      <c r="F36" s="5" t="s">
        <v>6</v>
      </c>
      <c r="G36" s="5" t="s">
        <v>6</v>
      </c>
      <c r="H36" s="15" t="s">
        <v>6</v>
      </c>
      <c r="I36" s="15">
        <v>5</v>
      </c>
      <c r="J36" s="15" t="s">
        <v>6</v>
      </c>
      <c r="K36" s="15" t="s">
        <v>6</v>
      </c>
      <c r="L36" s="15" t="s">
        <v>6</v>
      </c>
      <c r="M36" s="15" t="s">
        <v>6</v>
      </c>
      <c r="N36" s="15" t="s">
        <v>6</v>
      </c>
      <c r="O36" s="15" t="s">
        <v>6</v>
      </c>
      <c r="P36" s="27">
        <v>5.4</v>
      </c>
      <c r="Q36" s="60"/>
      <c r="R36" s="60"/>
      <c r="S36" s="60"/>
    </row>
    <row r="37" spans="1:19" ht="9" customHeight="1" outlineLevel="2">
      <c r="A37" s="3"/>
      <c r="B37" s="25"/>
      <c r="C37" s="25" t="s">
        <v>32</v>
      </c>
      <c r="D37" s="26"/>
      <c r="E37" s="5" t="s">
        <v>6</v>
      </c>
      <c r="F37" s="5" t="s">
        <v>6</v>
      </c>
      <c r="G37" s="5" t="s">
        <v>6</v>
      </c>
      <c r="H37" s="15" t="s">
        <v>6</v>
      </c>
      <c r="I37" s="15">
        <v>8</v>
      </c>
      <c r="J37" s="15" t="s">
        <v>6</v>
      </c>
      <c r="K37" s="15" t="s">
        <v>6</v>
      </c>
      <c r="L37" s="15" t="s">
        <v>6</v>
      </c>
      <c r="M37" s="15" t="s">
        <v>6</v>
      </c>
      <c r="N37" s="15" t="s">
        <v>6</v>
      </c>
      <c r="O37" s="15" t="s">
        <v>6</v>
      </c>
      <c r="P37" s="27">
        <v>8.7</v>
      </c>
      <c r="Q37" s="60"/>
      <c r="R37" s="60"/>
      <c r="S37" s="60"/>
    </row>
    <row r="38" spans="1:16" s="57" customFormat="1" ht="34.5" customHeight="1" outlineLevel="2">
      <c r="A38" s="42"/>
      <c r="B38" s="43"/>
      <c r="C38" s="58"/>
      <c r="D38" s="44"/>
      <c r="E38" s="45" t="s">
        <v>270</v>
      </c>
      <c r="F38" s="45" t="s">
        <v>271</v>
      </c>
      <c r="G38" s="45" t="s">
        <v>272</v>
      </c>
      <c r="H38" s="45" t="s">
        <v>273</v>
      </c>
      <c r="I38" s="45" t="s">
        <v>274</v>
      </c>
      <c r="J38" s="45" t="s">
        <v>1</v>
      </c>
      <c r="K38" s="45" t="s">
        <v>275</v>
      </c>
      <c r="L38" s="46" t="s">
        <v>276</v>
      </c>
      <c r="M38" s="46" t="s">
        <v>277</v>
      </c>
      <c r="N38" s="46" t="s">
        <v>278</v>
      </c>
      <c r="O38" s="47" t="s">
        <v>279</v>
      </c>
      <c r="P38" s="48" t="s">
        <v>280</v>
      </c>
    </row>
    <row r="39" spans="1:195" s="10" customFormat="1" ht="30" customHeight="1">
      <c r="A39" s="6" t="s">
        <v>33</v>
      </c>
      <c r="B39" s="7"/>
      <c r="C39" s="18"/>
      <c r="D39" s="6"/>
      <c r="E39" s="9">
        <f>+SUM(E42,E57)</f>
        <v>35205</v>
      </c>
      <c r="F39" s="9">
        <f aca="true" t="shared" si="9" ref="F39:K39">+SUM(F40,F42,F57,F60)</f>
        <v>142</v>
      </c>
      <c r="G39" s="9">
        <f t="shared" si="9"/>
        <v>360</v>
      </c>
      <c r="H39" s="9">
        <f t="shared" si="9"/>
        <v>98</v>
      </c>
      <c r="I39" s="9">
        <f t="shared" si="9"/>
        <v>100</v>
      </c>
      <c r="J39" s="9">
        <f t="shared" si="9"/>
        <v>10</v>
      </c>
      <c r="K39" s="9">
        <f t="shared" si="9"/>
        <v>5</v>
      </c>
      <c r="L39" s="9">
        <f>+SUM(L40,L42,L57,L60)</f>
        <v>87.8182868343622</v>
      </c>
      <c r="M39" s="9">
        <f>+SUM(M40,M42,M57,M60)</f>
        <v>218.5785067789765</v>
      </c>
      <c r="N39" s="9">
        <f>+SUM(N40,N42,N57,N60)</f>
        <v>141.11706613973345</v>
      </c>
      <c r="O39" s="9">
        <f>+SUM(O40,O42,O57,O60)</f>
        <v>334.27889384411236</v>
      </c>
      <c r="P39" s="9">
        <v>9275.2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</row>
    <row r="40" spans="1:195" s="24" customFormat="1" ht="12.75" outlineLevel="1">
      <c r="A40" s="2"/>
      <c r="B40" s="7" t="s">
        <v>34</v>
      </c>
      <c r="C40" s="7"/>
      <c r="D40" s="20"/>
      <c r="E40" s="21">
        <f>+E41</f>
        <v>35205</v>
      </c>
      <c r="F40" s="21">
        <f aca="true" t="shared" si="10" ref="F40:O40">+SUM(F41)</f>
        <v>121</v>
      </c>
      <c r="G40" s="21">
        <f t="shared" si="10"/>
        <v>7</v>
      </c>
      <c r="H40" s="22">
        <f t="shared" si="10"/>
        <v>0</v>
      </c>
      <c r="I40" s="22">
        <f t="shared" si="10"/>
        <v>0</v>
      </c>
      <c r="J40" s="22">
        <f t="shared" si="10"/>
        <v>10</v>
      </c>
      <c r="K40" s="22">
        <f t="shared" si="10"/>
        <v>3</v>
      </c>
      <c r="L40" s="22">
        <f t="shared" si="10"/>
        <v>57.44828683436219</v>
      </c>
      <c r="M40" s="22">
        <f t="shared" si="10"/>
        <v>142.65065247793223</v>
      </c>
      <c r="N40" s="22">
        <f t="shared" si="10"/>
        <v>61.599655322217735</v>
      </c>
      <c r="O40" s="22">
        <f t="shared" si="10"/>
        <v>184.21340098078807</v>
      </c>
      <c r="P40" s="23">
        <v>4112.3</v>
      </c>
      <c r="Q40" s="59"/>
      <c r="R40" s="59"/>
      <c r="S40" s="59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</row>
    <row r="41" spans="1:19" ht="9" customHeight="1" outlineLevel="2">
      <c r="A41" s="3"/>
      <c r="B41" s="25"/>
      <c r="C41" s="25" t="s">
        <v>35</v>
      </c>
      <c r="D41" s="26"/>
      <c r="E41" s="5">
        <f>+E42+E57</f>
        <v>35205</v>
      </c>
      <c r="F41" s="5">
        <v>121</v>
      </c>
      <c r="G41" s="5">
        <v>7</v>
      </c>
      <c r="H41" s="15" t="s">
        <v>6</v>
      </c>
      <c r="I41" s="15" t="s">
        <v>6</v>
      </c>
      <c r="J41" s="15">
        <v>10</v>
      </c>
      <c r="K41" s="15">
        <v>3</v>
      </c>
      <c r="L41" s="15">
        <v>57.44828683436219</v>
      </c>
      <c r="M41" s="15">
        <v>142.65065247793223</v>
      </c>
      <c r="N41" s="15">
        <v>61.599655322217735</v>
      </c>
      <c r="O41" s="15">
        <v>184.21340098078807</v>
      </c>
      <c r="P41" s="27">
        <v>4112.3</v>
      </c>
      <c r="Q41" s="60"/>
      <c r="R41" s="60"/>
      <c r="S41" s="60"/>
    </row>
    <row r="42" spans="1:195" s="24" customFormat="1" ht="12.75" outlineLevel="1">
      <c r="A42" s="2"/>
      <c r="B42" s="7" t="s">
        <v>3</v>
      </c>
      <c r="C42" s="7"/>
      <c r="D42" s="20"/>
      <c r="E42" s="21">
        <f>+SUM(E43,E46,E49,E52)</f>
        <v>13132</v>
      </c>
      <c r="F42" s="21">
        <f>+SUM(F43,F46,F49,F52)</f>
        <v>21</v>
      </c>
      <c r="G42" s="21">
        <f>+SUM(G43,G46,G49,G52)</f>
        <v>101</v>
      </c>
      <c r="H42" s="22">
        <f aca="true" t="shared" si="11" ref="H42:O42">+SUM(H43,H46,H49,H52)</f>
        <v>18</v>
      </c>
      <c r="I42" s="22">
        <f t="shared" si="11"/>
        <v>0</v>
      </c>
      <c r="J42" s="22">
        <f t="shared" si="11"/>
        <v>0</v>
      </c>
      <c r="K42" s="22">
        <f t="shared" si="11"/>
        <v>2</v>
      </c>
      <c r="L42" s="22">
        <f t="shared" si="11"/>
        <v>16.37</v>
      </c>
      <c r="M42" s="22">
        <f t="shared" si="11"/>
        <v>57.62245430104427</v>
      </c>
      <c r="N42" s="22">
        <f t="shared" si="11"/>
        <v>57.45751081751572</v>
      </c>
      <c r="O42" s="22">
        <f t="shared" si="11"/>
        <v>138.90399286332428</v>
      </c>
      <c r="P42" s="23">
        <v>2455.7</v>
      </c>
      <c r="Q42" s="59"/>
      <c r="R42" s="59"/>
      <c r="S42" s="59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</row>
    <row r="43" spans="1:19" ht="9" customHeight="1" outlineLevel="2">
      <c r="A43" s="3"/>
      <c r="B43" s="25"/>
      <c r="C43" s="25" t="s">
        <v>36</v>
      </c>
      <c r="D43" s="26"/>
      <c r="E43" s="5">
        <f aca="true" t="shared" si="12" ref="E43:O43">+SUM(E44:E45)</f>
        <v>1956</v>
      </c>
      <c r="F43" s="5">
        <f t="shared" si="12"/>
        <v>3</v>
      </c>
      <c r="G43" s="5">
        <f t="shared" si="12"/>
        <v>22</v>
      </c>
      <c r="H43" s="15">
        <f t="shared" si="12"/>
        <v>9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1</v>
      </c>
      <c r="M43" s="15">
        <f t="shared" si="12"/>
        <v>7.835637223792766</v>
      </c>
      <c r="N43" s="15">
        <f t="shared" si="12"/>
        <v>11.420401350025962</v>
      </c>
      <c r="O43" s="15">
        <f t="shared" si="12"/>
        <v>23.79540616165696</v>
      </c>
      <c r="P43" s="27">
        <v>417.4</v>
      </c>
      <c r="Q43" s="60"/>
      <c r="R43" s="60"/>
      <c r="S43" s="60"/>
    </row>
    <row r="44" spans="1:195" s="17" customFormat="1" ht="9" customHeight="1" outlineLevel="3">
      <c r="A44" s="11"/>
      <c r="B44" s="7"/>
      <c r="C44" s="18"/>
      <c r="D44" s="12" t="s">
        <v>37</v>
      </c>
      <c r="E44" s="13">
        <f>1956-E45</f>
        <v>1426</v>
      </c>
      <c r="F44" s="13">
        <v>3</v>
      </c>
      <c r="G44" s="13">
        <v>22</v>
      </c>
      <c r="H44" s="14">
        <v>9</v>
      </c>
      <c r="I44" s="14" t="s">
        <v>6</v>
      </c>
      <c r="J44" s="14" t="s">
        <v>6</v>
      </c>
      <c r="K44" s="14" t="s">
        <v>6</v>
      </c>
      <c r="L44" s="15">
        <v>1</v>
      </c>
      <c r="M44" s="15">
        <v>6.835637223792766</v>
      </c>
      <c r="N44" s="15">
        <v>11.420401350025962</v>
      </c>
      <c r="O44" s="15">
        <v>23.671249927883235</v>
      </c>
      <c r="P44" s="16" t="s">
        <v>6</v>
      </c>
      <c r="Q44" s="61"/>
      <c r="R44" s="61"/>
      <c r="S44" s="6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</row>
    <row r="45" spans="1:195" s="17" customFormat="1" ht="9" customHeight="1" outlineLevel="3">
      <c r="A45" s="11"/>
      <c r="B45" s="7"/>
      <c r="C45" s="18"/>
      <c r="D45" s="12" t="s">
        <v>38</v>
      </c>
      <c r="E45" s="13">
        <v>530</v>
      </c>
      <c r="F45" s="13" t="s">
        <v>6</v>
      </c>
      <c r="G45" s="13" t="s">
        <v>6</v>
      </c>
      <c r="H45" s="14" t="s">
        <v>6</v>
      </c>
      <c r="I45" s="14" t="s">
        <v>6</v>
      </c>
      <c r="J45" s="14" t="s">
        <v>6</v>
      </c>
      <c r="K45" s="14" t="s">
        <v>6</v>
      </c>
      <c r="L45" s="15" t="s">
        <v>6</v>
      </c>
      <c r="M45" s="15">
        <v>1</v>
      </c>
      <c r="N45" s="15" t="s">
        <v>6</v>
      </c>
      <c r="O45" s="15">
        <v>0.12415623377372641</v>
      </c>
      <c r="P45" s="16" t="s">
        <v>6</v>
      </c>
      <c r="Q45" s="61"/>
      <c r="R45" s="61"/>
      <c r="S45" s="6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</row>
    <row r="46" spans="1:19" ht="9" customHeight="1" outlineLevel="2">
      <c r="A46" s="3"/>
      <c r="B46" s="25"/>
      <c r="C46" s="25" t="s">
        <v>39</v>
      </c>
      <c r="D46" s="26"/>
      <c r="E46" s="5">
        <f aca="true" t="shared" si="13" ref="E46:K46">SUM(E47:E48)</f>
        <v>4315</v>
      </c>
      <c r="F46" s="5">
        <f t="shared" si="13"/>
        <v>7</v>
      </c>
      <c r="G46" s="5">
        <f t="shared" si="13"/>
        <v>41</v>
      </c>
      <c r="H46" s="15">
        <f t="shared" si="13"/>
        <v>9</v>
      </c>
      <c r="I46" s="15">
        <f t="shared" si="13"/>
        <v>0</v>
      </c>
      <c r="J46" s="15">
        <f t="shared" si="13"/>
        <v>0</v>
      </c>
      <c r="K46" s="15">
        <f t="shared" si="13"/>
        <v>1</v>
      </c>
      <c r="L46" s="15">
        <v>4.9396</v>
      </c>
      <c r="M46" s="15">
        <v>19.3928186118964</v>
      </c>
      <c r="N46" s="15">
        <v>21.38020946748976</v>
      </c>
      <c r="O46" s="15">
        <v>42.68175003750072</v>
      </c>
      <c r="P46" s="27">
        <v>779.4</v>
      </c>
      <c r="Q46" s="60"/>
      <c r="R46" s="60"/>
      <c r="S46" s="60"/>
    </row>
    <row r="47" spans="1:195" s="17" customFormat="1" ht="9" customHeight="1" outlineLevel="3">
      <c r="A47" s="11"/>
      <c r="B47" s="7"/>
      <c r="C47" s="18"/>
      <c r="D47" s="12" t="s">
        <v>40</v>
      </c>
      <c r="E47" s="13">
        <f>4315-E48</f>
        <v>4125</v>
      </c>
      <c r="F47" s="13">
        <v>7</v>
      </c>
      <c r="G47" s="13">
        <v>41</v>
      </c>
      <c r="H47" s="14">
        <v>9</v>
      </c>
      <c r="I47" s="14" t="s">
        <v>6</v>
      </c>
      <c r="J47" s="14" t="s">
        <v>6</v>
      </c>
      <c r="K47" s="14">
        <v>1</v>
      </c>
      <c r="L47" s="15" t="s">
        <v>6</v>
      </c>
      <c r="M47" s="15" t="s">
        <v>6</v>
      </c>
      <c r="N47" s="15" t="s">
        <v>6</v>
      </c>
      <c r="O47" s="15" t="s">
        <v>6</v>
      </c>
      <c r="P47" s="16" t="s">
        <v>6</v>
      </c>
      <c r="Q47" s="61"/>
      <c r="R47" s="61"/>
      <c r="S47" s="6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</row>
    <row r="48" spans="1:195" s="17" customFormat="1" ht="9" customHeight="1" outlineLevel="3">
      <c r="A48" s="11"/>
      <c r="B48" s="7"/>
      <c r="C48" s="18"/>
      <c r="D48" s="12" t="s">
        <v>41</v>
      </c>
      <c r="E48" s="13">
        <v>190</v>
      </c>
      <c r="F48" s="13" t="s">
        <v>6</v>
      </c>
      <c r="G48" s="13" t="s">
        <v>6</v>
      </c>
      <c r="H48" s="14" t="s">
        <v>6</v>
      </c>
      <c r="I48" s="14" t="s">
        <v>6</v>
      </c>
      <c r="J48" s="14" t="s">
        <v>6</v>
      </c>
      <c r="K48" s="14" t="s">
        <v>6</v>
      </c>
      <c r="L48" s="15" t="s">
        <v>6</v>
      </c>
      <c r="M48" s="15" t="s">
        <v>6</v>
      </c>
      <c r="N48" s="15" t="s">
        <v>6</v>
      </c>
      <c r="O48" s="15" t="s">
        <v>6</v>
      </c>
      <c r="P48" s="16" t="s">
        <v>6</v>
      </c>
      <c r="Q48" s="61"/>
      <c r="R48" s="61"/>
      <c r="S48" s="6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</row>
    <row r="49" spans="1:19" ht="9" customHeight="1" outlineLevel="2">
      <c r="A49" s="3"/>
      <c r="B49" s="25"/>
      <c r="C49" s="25" t="s">
        <v>42</v>
      </c>
      <c r="D49" s="26"/>
      <c r="E49" s="5">
        <f>SUM(E50:E51)</f>
        <v>2030</v>
      </c>
      <c r="F49" s="5">
        <f>SUM(F50:F51)</f>
        <v>3</v>
      </c>
      <c r="G49" s="5">
        <f>SUM(G50:G51)</f>
        <v>20</v>
      </c>
      <c r="H49" s="15">
        <f aca="true" t="shared" si="14" ref="H49:O49">SUM(H50:H51)</f>
        <v>0</v>
      </c>
      <c r="I49" s="15">
        <f t="shared" si="14"/>
        <v>0</v>
      </c>
      <c r="J49" s="15">
        <f t="shared" si="14"/>
        <v>0</v>
      </c>
      <c r="K49" s="15">
        <f t="shared" si="14"/>
        <v>0</v>
      </c>
      <c r="L49" s="15">
        <f t="shared" si="14"/>
        <v>3</v>
      </c>
      <c r="M49" s="15">
        <f t="shared" si="14"/>
        <v>8.3653868343622</v>
      </c>
      <c r="N49" s="15">
        <f t="shared" si="14"/>
        <v>6.674100000000001</v>
      </c>
      <c r="O49" s="15">
        <f t="shared" si="14"/>
        <v>27.292243350833672</v>
      </c>
      <c r="P49" s="27">
        <v>414.4</v>
      </c>
      <c r="Q49" s="60"/>
      <c r="R49" s="60"/>
      <c r="S49" s="60"/>
    </row>
    <row r="50" spans="1:195" s="17" customFormat="1" ht="9" customHeight="1" outlineLevel="3">
      <c r="A50" s="11"/>
      <c r="B50" s="7"/>
      <c r="C50" s="18"/>
      <c r="D50" s="12" t="s">
        <v>43</v>
      </c>
      <c r="E50" s="13">
        <f>2030-E51</f>
        <v>1206</v>
      </c>
      <c r="F50" s="13">
        <v>3</v>
      </c>
      <c r="G50" s="13">
        <v>20</v>
      </c>
      <c r="H50" s="14">
        <v>0</v>
      </c>
      <c r="I50" s="14">
        <v>0</v>
      </c>
      <c r="J50" s="14" t="s">
        <v>6</v>
      </c>
      <c r="K50" s="14" t="s">
        <v>6</v>
      </c>
      <c r="L50" s="15">
        <v>2</v>
      </c>
      <c r="M50" s="15">
        <v>7.465386834362199</v>
      </c>
      <c r="N50" s="15">
        <v>4.1000000000000005</v>
      </c>
      <c r="O50" s="15">
        <v>24.69224335083367</v>
      </c>
      <c r="P50" s="16" t="s">
        <v>6</v>
      </c>
      <c r="Q50" s="61"/>
      <c r="R50" s="61"/>
      <c r="S50" s="6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</row>
    <row r="51" spans="1:195" s="17" customFormat="1" ht="9" customHeight="1" outlineLevel="3">
      <c r="A51" s="11"/>
      <c r="B51" s="7"/>
      <c r="C51" s="18"/>
      <c r="D51" s="12" t="s">
        <v>44</v>
      </c>
      <c r="E51" s="13">
        <v>824</v>
      </c>
      <c r="F51" s="13" t="s">
        <v>6</v>
      </c>
      <c r="G51" s="13" t="s">
        <v>6</v>
      </c>
      <c r="H51" s="14" t="s">
        <v>6</v>
      </c>
      <c r="I51" s="14" t="s">
        <v>6</v>
      </c>
      <c r="J51" s="14" t="s">
        <v>6</v>
      </c>
      <c r="K51" s="14" t="s">
        <v>6</v>
      </c>
      <c r="L51" s="15">
        <v>1</v>
      </c>
      <c r="M51" s="15">
        <v>0.9</v>
      </c>
      <c r="N51" s="15">
        <v>2.5741000000000005</v>
      </c>
      <c r="O51" s="15">
        <v>2.6</v>
      </c>
      <c r="P51" s="16" t="s">
        <v>6</v>
      </c>
      <c r="Q51" s="61"/>
      <c r="R51" s="61"/>
      <c r="S51" s="6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</row>
    <row r="52" spans="1:19" ht="9" customHeight="1" outlineLevel="2">
      <c r="A52" s="3"/>
      <c r="B52" s="25"/>
      <c r="C52" s="25" t="s">
        <v>45</v>
      </c>
      <c r="D52" s="26"/>
      <c r="E52" s="5">
        <f>+SUM(E53:E56)</f>
        <v>4831</v>
      </c>
      <c r="F52" s="5">
        <f>SUM(F53:F56)</f>
        <v>8</v>
      </c>
      <c r="G52" s="5">
        <f>SUM(G53:G56)</f>
        <v>18</v>
      </c>
      <c r="H52" s="15">
        <f aca="true" t="shared" si="15" ref="H52:O52">SUM(H53:H56)</f>
        <v>0</v>
      </c>
      <c r="I52" s="15">
        <f t="shared" si="15"/>
        <v>0</v>
      </c>
      <c r="J52" s="15">
        <f t="shared" si="15"/>
        <v>0</v>
      </c>
      <c r="K52" s="15">
        <f t="shared" si="15"/>
        <v>1</v>
      </c>
      <c r="L52" s="15">
        <f t="shared" si="15"/>
        <v>7.430400000000001</v>
      </c>
      <c r="M52" s="15">
        <f t="shared" si="15"/>
        <v>22.028611630992902</v>
      </c>
      <c r="N52" s="15">
        <f t="shared" si="15"/>
        <v>17.982799999999997</v>
      </c>
      <c r="O52" s="15">
        <f t="shared" si="15"/>
        <v>45.13459331333294</v>
      </c>
      <c r="P52" s="27">
        <v>844.5</v>
      </c>
      <c r="Q52" s="60"/>
      <c r="R52" s="60"/>
      <c r="S52" s="60"/>
    </row>
    <row r="53" spans="1:195" s="17" customFormat="1" ht="9" customHeight="1" outlineLevel="3">
      <c r="A53" s="11"/>
      <c r="B53" s="7"/>
      <c r="C53" s="18"/>
      <c r="D53" s="12" t="s">
        <v>46</v>
      </c>
      <c r="E53" s="13">
        <f>4831-SUM(E54:E56)</f>
        <v>4122</v>
      </c>
      <c r="F53" s="13">
        <v>8</v>
      </c>
      <c r="G53" s="13">
        <v>18</v>
      </c>
      <c r="H53" s="14" t="s">
        <v>6</v>
      </c>
      <c r="I53" s="14" t="s">
        <v>6</v>
      </c>
      <c r="J53" s="14" t="s">
        <v>6</v>
      </c>
      <c r="K53" s="14">
        <v>1</v>
      </c>
      <c r="L53" s="15">
        <v>7.430400000000001</v>
      </c>
      <c r="M53" s="15">
        <v>22.028611630992902</v>
      </c>
      <c r="N53" s="15">
        <v>17.982799999999997</v>
      </c>
      <c r="O53" s="15">
        <v>45.13459331333294</v>
      </c>
      <c r="P53" s="16" t="s">
        <v>6</v>
      </c>
      <c r="Q53" s="61"/>
      <c r="R53" s="61"/>
      <c r="S53" s="6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</row>
    <row r="54" spans="1:195" s="17" customFormat="1" ht="9" customHeight="1" outlineLevel="3">
      <c r="A54" s="11"/>
      <c r="B54" s="7"/>
      <c r="C54" s="18"/>
      <c r="D54" s="12" t="s">
        <v>47</v>
      </c>
      <c r="E54" s="13">
        <v>121</v>
      </c>
      <c r="F54" s="13" t="s">
        <v>6</v>
      </c>
      <c r="G54" s="13" t="s">
        <v>6</v>
      </c>
      <c r="H54" s="14" t="s">
        <v>6</v>
      </c>
      <c r="I54" s="14" t="s">
        <v>6</v>
      </c>
      <c r="J54" s="14" t="s">
        <v>6</v>
      </c>
      <c r="K54" s="14" t="s">
        <v>6</v>
      </c>
      <c r="L54" s="15" t="s">
        <v>6</v>
      </c>
      <c r="M54" s="15" t="s">
        <v>6</v>
      </c>
      <c r="N54" s="15" t="s">
        <v>6</v>
      </c>
      <c r="O54" s="15" t="s">
        <v>6</v>
      </c>
      <c r="P54" s="16" t="s">
        <v>6</v>
      </c>
      <c r="Q54" s="61"/>
      <c r="R54" s="61"/>
      <c r="S54" s="6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</row>
    <row r="55" spans="1:195" s="17" customFormat="1" ht="9" customHeight="1" outlineLevel="3">
      <c r="A55" s="11"/>
      <c r="B55" s="7"/>
      <c r="C55" s="18"/>
      <c r="D55" s="12" t="s">
        <v>48</v>
      </c>
      <c r="E55" s="13">
        <v>194</v>
      </c>
      <c r="F55" s="13" t="s">
        <v>6</v>
      </c>
      <c r="G55" s="13" t="s">
        <v>6</v>
      </c>
      <c r="H55" s="14" t="s">
        <v>6</v>
      </c>
      <c r="I55" s="14" t="s">
        <v>6</v>
      </c>
      <c r="J55" s="14" t="s">
        <v>6</v>
      </c>
      <c r="K55" s="14" t="s">
        <v>6</v>
      </c>
      <c r="L55" s="15" t="s">
        <v>6</v>
      </c>
      <c r="M55" s="15" t="s">
        <v>6</v>
      </c>
      <c r="N55" s="15" t="s">
        <v>6</v>
      </c>
      <c r="O55" s="15" t="s">
        <v>6</v>
      </c>
      <c r="P55" s="16" t="s">
        <v>6</v>
      </c>
      <c r="Q55" s="61"/>
      <c r="R55" s="61"/>
      <c r="S55" s="6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</row>
    <row r="56" spans="1:195" s="17" customFormat="1" ht="9" customHeight="1" outlineLevel="3">
      <c r="A56" s="11"/>
      <c r="B56" s="7"/>
      <c r="C56" s="18"/>
      <c r="D56" s="12" t="s">
        <v>49</v>
      </c>
      <c r="E56" s="13">
        <v>394</v>
      </c>
      <c r="F56" s="13" t="s">
        <v>6</v>
      </c>
      <c r="G56" s="13" t="s">
        <v>6</v>
      </c>
      <c r="H56" s="14" t="s">
        <v>6</v>
      </c>
      <c r="I56" s="14" t="s">
        <v>6</v>
      </c>
      <c r="J56" s="14" t="s">
        <v>6</v>
      </c>
      <c r="K56" s="14" t="s">
        <v>6</v>
      </c>
      <c r="L56" s="15" t="s">
        <v>6</v>
      </c>
      <c r="M56" s="15" t="s">
        <v>6</v>
      </c>
      <c r="N56" s="15" t="s">
        <v>6</v>
      </c>
      <c r="O56" s="15" t="s">
        <v>6</v>
      </c>
      <c r="P56" s="16" t="s">
        <v>6</v>
      </c>
      <c r="Q56" s="61"/>
      <c r="R56" s="61"/>
      <c r="S56" s="6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</row>
    <row r="57" spans="1:195" s="24" customFormat="1" ht="12.75" outlineLevel="1">
      <c r="A57" s="2"/>
      <c r="B57" s="7" t="s">
        <v>50</v>
      </c>
      <c r="C57" s="7"/>
      <c r="D57" s="20"/>
      <c r="E57" s="21">
        <f>+SUM(E58:E59)</f>
        <v>22073</v>
      </c>
      <c r="F57" s="21">
        <f>+SUM(F58:F59)</f>
        <v>0</v>
      </c>
      <c r="G57" s="21">
        <f aca="true" t="shared" si="16" ref="G57:O57">+SUM(G58:G59)</f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22">
        <f t="shared" si="16"/>
        <v>0</v>
      </c>
      <c r="L57" s="22">
        <f t="shared" si="16"/>
        <v>14</v>
      </c>
      <c r="M57" s="22">
        <f t="shared" si="16"/>
        <v>18.3054</v>
      </c>
      <c r="N57" s="22">
        <f t="shared" si="16"/>
        <v>22.0599</v>
      </c>
      <c r="O57" s="22">
        <f t="shared" si="16"/>
        <v>11.1615</v>
      </c>
      <c r="P57" s="23">
        <v>590.2</v>
      </c>
      <c r="Q57" s="59"/>
      <c r="R57" s="59"/>
      <c r="S57" s="5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</row>
    <row r="58" spans="1:19" ht="9" customHeight="1" outlineLevel="2">
      <c r="A58" s="3"/>
      <c r="B58" s="25"/>
      <c r="C58" s="25" t="s">
        <v>51</v>
      </c>
      <c r="D58" s="26"/>
      <c r="E58" s="5">
        <v>1960</v>
      </c>
      <c r="F58" s="5" t="s">
        <v>6</v>
      </c>
      <c r="G58" s="5" t="s">
        <v>6</v>
      </c>
      <c r="H58" s="15" t="s">
        <v>6</v>
      </c>
      <c r="I58" s="15" t="s">
        <v>6</v>
      </c>
      <c r="J58" s="15" t="s">
        <v>6</v>
      </c>
      <c r="K58" s="15" t="s">
        <v>6</v>
      </c>
      <c r="L58" s="15">
        <v>3</v>
      </c>
      <c r="M58" s="15">
        <v>2.3054</v>
      </c>
      <c r="N58" s="15">
        <v>2.0599</v>
      </c>
      <c r="O58" s="15">
        <v>3.1615</v>
      </c>
      <c r="P58" s="27">
        <v>102.2</v>
      </c>
      <c r="Q58" s="60"/>
      <c r="R58" s="60"/>
      <c r="S58" s="60"/>
    </row>
    <row r="59" spans="1:19" ht="9" customHeight="1" outlineLevel="2">
      <c r="A59" s="3"/>
      <c r="B59" s="25"/>
      <c r="C59" s="25" t="s">
        <v>52</v>
      </c>
      <c r="D59" s="26"/>
      <c r="E59" s="5">
        <v>20113</v>
      </c>
      <c r="F59" s="5" t="s">
        <v>6</v>
      </c>
      <c r="G59" s="5" t="s">
        <v>6</v>
      </c>
      <c r="H59" s="15" t="s">
        <v>6</v>
      </c>
      <c r="I59" s="15" t="s">
        <v>6</v>
      </c>
      <c r="J59" s="15" t="s">
        <v>6</v>
      </c>
      <c r="K59" s="15" t="s">
        <v>6</v>
      </c>
      <c r="L59" s="15">
        <v>11</v>
      </c>
      <c r="M59" s="15">
        <v>16</v>
      </c>
      <c r="N59" s="15">
        <v>20</v>
      </c>
      <c r="O59" s="15">
        <v>8</v>
      </c>
      <c r="P59" s="27">
        <v>488</v>
      </c>
      <c r="Q59" s="60"/>
      <c r="R59" s="60"/>
      <c r="S59" s="60"/>
    </row>
    <row r="60" spans="1:195" s="24" customFormat="1" ht="12.75" outlineLevel="1">
      <c r="A60" s="2"/>
      <c r="B60" s="7" t="s">
        <v>14</v>
      </c>
      <c r="C60" s="7"/>
      <c r="D60" s="20"/>
      <c r="E60" s="21" t="s">
        <v>6</v>
      </c>
      <c r="F60" s="21">
        <f>+SUM(F61:F73)</f>
        <v>0</v>
      </c>
      <c r="G60" s="21">
        <f aca="true" t="shared" si="17" ref="G60:O60">+SUM(G61:G73)</f>
        <v>252</v>
      </c>
      <c r="H60" s="22">
        <f t="shared" si="17"/>
        <v>80</v>
      </c>
      <c r="I60" s="22">
        <f t="shared" si="17"/>
        <v>100</v>
      </c>
      <c r="J60" s="22">
        <f t="shared" si="17"/>
        <v>0</v>
      </c>
      <c r="K60" s="22">
        <f t="shared" si="17"/>
        <v>0</v>
      </c>
      <c r="L60" s="22">
        <f t="shared" si="17"/>
        <v>0</v>
      </c>
      <c r="M60" s="22">
        <f t="shared" si="17"/>
        <v>0</v>
      </c>
      <c r="N60" s="22">
        <f t="shared" si="17"/>
        <v>0</v>
      </c>
      <c r="O60" s="22">
        <f t="shared" si="17"/>
        <v>0</v>
      </c>
      <c r="P60" s="23">
        <v>2117</v>
      </c>
      <c r="Q60" s="59"/>
      <c r="R60" s="59"/>
      <c r="S60" s="59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</row>
    <row r="61" spans="1:19" ht="9" customHeight="1" outlineLevel="2">
      <c r="A61" s="3"/>
      <c r="B61" s="25"/>
      <c r="C61" s="25" t="s">
        <v>53</v>
      </c>
      <c r="D61" s="26"/>
      <c r="E61" s="5" t="s">
        <v>6</v>
      </c>
      <c r="F61" s="5" t="s">
        <v>6</v>
      </c>
      <c r="G61" s="5">
        <v>5</v>
      </c>
      <c r="H61" s="15">
        <v>5</v>
      </c>
      <c r="I61" s="15" t="s">
        <v>6</v>
      </c>
      <c r="J61" s="15" t="s">
        <v>6</v>
      </c>
      <c r="K61" s="15" t="s">
        <v>6</v>
      </c>
      <c r="L61" s="15" t="s">
        <v>6</v>
      </c>
      <c r="M61" s="15" t="s">
        <v>6</v>
      </c>
      <c r="N61" s="15" t="s">
        <v>6</v>
      </c>
      <c r="O61" s="15" t="s">
        <v>6</v>
      </c>
      <c r="P61" s="27">
        <v>57</v>
      </c>
      <c r="Q61" s="60"/>
      <c r="R61" s="60"/>
      <c r="S61" s="60"/>
    </row>
    <row r="62" spans="1:19" ht="9" customHeight="1" outlineLevel="2">
      <c r="A62" s="3"/>
      <c r="B62" s="25"/>
      <c r="C62" s="25" t="s">
        <v>54</v>
      </c>
      <c r="D62" s="26"/>
      <c r="E62" s="5" t="s">
        <v>6</v>
      </c>
      <c r="F62" s="5" t="s">
        <v>6</v>
      </c>
      <c r="G62" s="5" t="s">
        <v>6</v>
      </c>
      <c r="H62" s="15" t="s">
        <v>6</v>
      </c>
      <c r="I62" s="15">
        <v>11</v>
      </c>
      <c r="J62" s="15" t="s">
        <v>6</v>
      </c>
      <c r="K62" s="15" t="s">
        <v>6</v>
      </c>
      <c r="L62" s="15" t="s">
        <v>6</v>
      </c>
      <c r="M62" s="15" t="s">
        <v>6</v>
      </c>
      <c r="N62" s="15" t="s">
        <v>6</v>
      </c>
      <c r="O62" s="15" t="s">
        <v>6</v>
      </c>
      <c r="P62" s="27">
        <v>12</v>
      </c>
      <c r="Q62" s="60"/>
      <c r="R62" s="60"/>
      <c r="S62" s="60"/>
    </row>
    <row r="63" spans="1:19" ht="9" customHeight="1" outlineLevel="2">
      <c r="A63" s="3"/>
      <c r="B63" s="25"/>
      <c r="C63" s="25" t="s">
        <v>55</v>
      </c>
      <c r="D63" s="26"/>
      <c r="E63" s="5" t="s">
        <v>6</v>
      </c>
      <c r="F63" s="5" t="s">
        <v>6</v>
      </c>
      <c r="G63" s="5" t="s">
        <v>6</v>
      </c>
      <c r="H63" s="15" t="s">
        <v>6</v>
      </c>
      <c r="I63" s="15">
        <v>2</v>
      </c>
      <c r="J63" s="15" t="s">
        <v>6</v>
      </c>
      <c r="K63" s="15" t="s">
        <v>6</v>
      </c>
      <c r="L63" s="15" t="s">
        <v>6</v>
      </c>
      <c r="M63" s="15" t="s">
        <v>6</v>
      </c>
      <c r="N63" s="15" t="s">
        <v>6</v>
      </c>
      <c r="O63" s="15" t="s">
        <v>6</v>
      </c>
      <c r="P63" s="27">
        <v>2.2</v>
      </c>
      <c r="Q63" s="60"/>
      <c r="R63" s="60"/>
      <c r="S63" s="60"/>
    </row>
    <row r="64" spans="1:19" ht="9" customHeight="1" outlineLevel="2">
      <c r="A64" s="3"/>
      <c r="B64" s="25"/>
      <c r="C64" s="25" t="s">
        <v>56</v>
      </c>
      <c r="D64" s="26"/>
      <c r="E64" s="5" t="s">
        <v>6</v>
      </c>
      <c r="F64" s="5" t="s">
        <v>6</v>
      </c>
      <c r="G64" s="5" t="s">
        <v>6</v>
      </c>
      <c r="H64" s="15" t="s">
        <v>6</v>
      </c>
      <c r="I64" s="15">
        <v>7</v>
      </c>
      <c r="J64" s="15" t="s">
        <v>6</v>
      </c>
      <c r="K64" s="15" t="s">
        <v>6</v>
      </c>
      <c r="L64" s="15" t="s">
        <v>6</v>
      </c>
      <c r="M64" s="15" t="s">
        <v>6</v>
      </c>
      <c r="N64" s="15" t="s">
        <v>6</v>
      </c>
      <c r="O64" s="15" t="s">
        <v>6</v>
      </c>
      <c r="P64" s="27">
        <v>7.6</v>
      </c>
      <c r="Q64" s="60"/>
      <c r="R64" s="60"/>
      <c r="S64" s="60"/>
    </row>
    <row r="65" spans="1:19" ht="9" customHeight="1" outlineLevel="2">
      <c r="A65" s="3"/>
      <c r="B65" s="25"/>
      <c r="C65" s="25" t="s">
        <v>57</v>
      </c>
      <c r="D65" s="26"/>
      <c r="E65" s="5" t="s">
        <v>6</v>
      </c>
      <c r="F65" s="5" t="s">
        <v>6</v>
      </c>
      <c r="G65" s="5">
        <v>18</v>
      </c>
      <c r="H65" s="15">
        <v>11</v>
      </c>
      <c r="I65" s="15">
        <v>6</v>
      </c>
      <c r="J65" s="15" t="s">
        <v>6</v>
      </c>
      <c r="K65" s="15" t="s">
        <v>6</v>
      </c>
      <c r="L65" s="15" t="s">
        <v>6</v>
      </c>
      <c r="M65" s="15" t="s">
        <v>6</v>
      </c>
      <c r="N65" s="15" t="s">
        <v>6</v>
      </c>
      <c r="O65" s="15" t="s">
        <v>6</v>
      </c>
      <c r="P65" s="27">
        <v>172.6</v>
      </c>
      <c r="Q65" s="60"/>
      <c r="R65" s="60"/>
      <c r="S65" s="60"/>
    </row>
    <row r="66" spans="1:19" ht="9" customHeight="1" outlineLevel="2">
      <c r="A66" s="3"/>
      <c r="B66" s="25"/>
      <c r="C66" s="25" t="s">
        <v>58</v>
      </c>
      <c r="D66" s="26"/>
      <c r="E66" s="5" t="s">
        <v>6</v>
      </c>
      <c r="F66" s="5" t="s">
        <v>6</v>
      </c>
      <c r="G66" s="5">
        <v>24</v>
      </c>
      <c r="H66" s="15">
        <v>17</v>
      </c>
      <c r="I66" s="15">
        <v>14</v>
      </c>
      <c r="J66" s="15" t="s">
        <v>6</v>
      </c>
      <c r="K66" s="15" t="s">
        <v>6</v>
      </c>
      <c r="L66" s="15" t="s">
        <v>6</v>
      </c>
      <c r="M66" s="15" t="s">
        <v>6</v>
      </c>
      <c r="N66" s="15" t="s">
        <v>6</v>
      </c>
      <c r="O66" s="15" t="s">
        <v>6</v>
      </c>
      <c r="P66" s="27">
        <v>243.4</v>
      </c>
      <c r="Q66" s="60"/>
      <c r="R66" s="60"/>
      <c r="S66" s="60"/>
    </row>
    <row r="67" spans="1:19" ht="9" customHeight="1" outlineLevel="2">
      <c r="A67" s="3"/>
      <c r="B67" s="25"/>
      <c r="C67" s="25" t="s">
        <v>59</v>
      </c>
      <c r="D67" s="26"/>
      <c r="E67" s="5" t="s">
        <v>6</v>
      </c>
      <c r="F67" s="5" t="s">
        <v>6</v>
      </c>
      <c r="G67" s="5">
        <v>168</v>
      </c>
      <c r="H67" s="15">
        <v>20</v>
      </c>
      <c r="I67" s="15">
        <v>32</v>
      </c>
      <c r="J67" s="15" t="s">
        <v>6</v>
      </c>
      <c r="K67" s="15" t="s">
        <v>6</v>
      </c>
      <c r="L67" s="15" t="s">
        <v>6</v>
      </c>
      <c r="M67" s="15" t="s">
        <v>6</v>
      </c>
      <c r="N67" s="15" t="s">
        <v>6</v>
      </c>
      <c r="O67" s="15" t="s">
        <v>6</v>
      </c>
      <c r="P67" s="27">
        <v>1253.2</v>
      </c>
      <c r="Q67" s="60"/>
      <c r="R67" s="60"/>
      <c r="S67" s="60"/>
    </row>
    <row r="68" spans="1:19" ht="9" customHeight="1" outlineLevel="2">
      <c r="A68" s="3"/>
      <c r="B68" s="25"/>
      <c r="C68" s="25" t="s">
        <v>60</v>
      </c>
      <c r="D68" s="26"/>
      <c r="E68" s="5" t="s">
        <v>6</v>
      </c>
      <c r="F68" s="5" t="s">
        <v>6</v>
      </c>
      <c r="G68" s="5" t="s">
        <v>6</v>
      </c>
      <c r="H68" s="15" t="s">
        <v>6</v>
      </c>
      <c r="I68" s="15">
        <v>1</v>
      </c>
      <c r="J68" s="15" t="s">
        <v>6</v>
      </c>
      <c r="K68" s="15" t="s">
        <v>6</v>
      </c>
      <c r="L68" s="15" t="s">
        <v>6</v>
      </c>
      <c r="M68" s="15" t="s">
        <v>6</v>
      </c>
      <c r="N68" s="15" t="s">
        <v>6</v>
      </c>
      <c r="O68" s="15" t="s">
        <v>6</v>
      </c>
      <c r="P68" s="27">
        <v>2.7</v>
      </c>
      <c r="Q68" s="60"/>
      <c r="R68" s="60"/>
      <c r="S68" s="60"/>
    </row>
    <row r="69" spans="1:19" ht="9" customHeight="1" outlineLevel="2">
      <c r="A69" s="3"/>
      <c r="B69" s="25"/>
      <c r="C69" s="25" t="s">
        <v>61</v>
      </c>
      <c r="D69" s="26"/>
      <c r="E69" s="5" t="s">
        <v>6</v>
      </c>
      <c r="F69" s="5" t="s">
        <v>6</v>
      </c>
      <c r="G69" s="5">
        <v>4</v>
      </c>
      <c r="H69" s="15">
        <v>6</v>
      </c>
      <c r="I69" s="15" t="s">
        <v>6</v>
      </c>
      <c r="J69" s="15" t="s">
        <v>6</v>
      </c>
      <c r="K69" s="15" t="s">
        <v>6</v>
      </c>
      <c r="L69" s="15" t="s">
        <v>6</v>
      </c>
      <c r="M69" s="15" t="s">
        <v>6</v>
      </c>
      <c r="N69" s="15" t="s">
        <v>6</v>
      </c>
      <c r="O69" s="15" t="s">
        <v>6</v>
      </c>
      <c r="P69" s="27">
        <v>54</v>
      </c>
      <c r="Q69" s="60"/>
      <c r="R69" s="60"/>
      <c r="S69" s="60"/>
    </row>
    <row r="70" spans="1:19" ht="9" customHeight="1" outlineLevel="2">
      <c r="A70" s="3"/>
      <c r="B70" s="25"/>
      <c r="C70" s="25" t="s">
        <v>62</v>
      </c>
      <c r="D70" s="26"/>
      <c r="E70" s="5" t="s">
        <v>6</v>
      </c>
      <c r="F70" s="5" t="s">
        <v>6</v>
      </c>
      <c r="G70" s="5">
        <v>22</v>
      </c>
      <c r="H70" s="15">
        <v>18</v>
      </c>
      <c r="I70" s="15">
        <v>13</v>
      </c>
      <c r="J70" s="15" t="s">
        <v>6</v>
      </c>
      <c r="K70" s="15" t="s">
        <v>6</v>
      </c>
      <c r="L70" s="15" t="s">
        <v>6</v>
      </c>
      <c r="M70" s="15" t="s">
        <v>6</v>
      </c>
      <c r="N70" s="15" t="s">
        <v>6</v>
      </c>
      <c r="O70" s="15" t="s">
        <v>6</v>
      </c>
      <c r="P70" s="27">
        <v>211.39999999999998</v>
      </c>
      <c r="Q70" s="60"/>
      <c r="R70" s="60"/>
      <c r="S70" s="60"/>
    </row>
    <row r="71" spans="1:19" ht="9" customHeight="1" outlineLevel="2">
      <c r="A71" s="3"/>
      <c r="B71" s="25"/>
      <c r="C71" s="25" t="s">
        <v>63</v>
      </c>
      <c r="D71" s="26"/>
      <c r="E71" s="5" t="s">
        <v>6</v>
      </c>
      <c r="F71" s="5" t="s">
        <v>6</v>
      </c>
      <c r="G71" s="5" t="s">
        <v>6</v>
      </c>
      <c r="H71" s="15" t="s">
        <v>6</v>
      </c>
      <c r="I71" s="15">
        <v>5</v>
      </c>
      <c r="J71" s="15" t="s">
        <v>6</v>
      </c>
      <c r="K71" s="15" t="s">
        <v>6</v>
      </c>
      <c r="L71" s="15" t="s">
        <v>6</v>
      </c>
      <c r="M71" s="15" t="s">
        <v>6</v>
      </c>
      <c r="N71" s="15" t="s">
        <v>6</v>
      </c>
      <c r="O71" s="15" t="s">
        <v>6</v>
      </c>
      <c r="P71" s="27">
        <v>5.4</v>
      </c>
      <c r="Q71" s="60"/>
      <c r="R71" s="60"/>
      <c r="S71" s="60"/>
    </row>
    <row r="72" spans="1:19" ht="9" customHeight="1" outlineLevel="2">
      <c r="A72" s="3"/>
      <c r="B72" s="25"/>
      <c r="C72" s="25" t="s">
        <v>64</v>
      </c>
      <c r="D72" s="26"/>
      <c r="E72" s="5" t="s">
        <v>6</v>
      </c>
      <c r="F72" s="5" t="s">
        <v>6</v>
      </c>
      <c r="G72" s="5" t="s">
        <v>6</v>
      </c>
      <c r="H72" s="15" t="s">
        <v>6</v>
      </c>
      <c r="I72" s="15">
        <v>5</v>
      </c>
      <c r="J72" s="15" t="s">
        <v>6</v>
      </c>
      <c r="K72" s="15" t="s">
        <v>6</v>
      </c>
      <c r="L72" s="15" t="s">
        <v>6</v>
      </c>
      <c r="M72" s="15" t="s">
        <v>6</v>
      </c>
      <c r="N72" s="15" t="s">
        <v>6</v>
      </c>
      <c r="O72" s="15" t="s">
        <v>6</v>
      </c>
      <c r="P72" s="27">
        <v>5.4</v>
      </c>
      <c r="Q72" s="60"/>
      <c r="R72" s="60"/>
      <c r="S72" s="60"/>
    </row>
    <row r="73" spans="1:19" ht="9" customHeight="1" outlineLevel="2">
      <c r="A73" s="3"/>
      <c r="B73" s="25"/>
      <c r="C73" s="25" t="s">
        <v>65</v>
      </c>
      <c r="D73" s="26"/>
      <c r="E73" s="5" t="s">
        <v>6</v>
      </c>
      <c r="F73" s="5" t="s">
        <v>6</v>
      </c>
      <c r="G73" s="5">
        <v>11</v>
      </c>
      <c r="H73" s="15">
        <v>3</v>
      </c>
      <c r="I73" s="15">
        <v>4</v>
      </c>
      <c r="J73" s="15" t="s">
        <v>6</v>
      </c>
      <c r="K73" s="15" t="s">
        <v>6</v>
      </c>
      <c r="L73" s="15" t="s">
        <v>6</v>
      </c>
      <c r="M73" s="15" t="s">
        <v>6</v>
      </c>
      <c r="N73" s="15" t="s">
        <v>6</v>
      </c>
      <c r="O73" s="15" t="s">
        <v>6</v>
      </c>
      <c r="P73" s="27">
        <v>90.1</v>
      </c>
      <c r="Q73" s="60"/>
      <c r="R73" s="60"/>
      <c r="S73" s="60"/>
    </row>
    <row r="74" spans="1:16" s="57" customFormat="1" ht="34.5" customHeight="1" outlineLevel="2">
      <c r="A74" s="42"/>
      <c r="B74" s="43"/>
      <c r="C74" s="58"/>
      <c r="D74" s="44"/>
      <c r="E74" s="45" t="s">
        <v>270</v>
      </c>
      <c r="F74" s="45" t="s">
        <v>271</v>
      </c>
      <c r="G74" s="45" t="s">
        <v>272</v>
      </c>
      <c r="H74" s="45" t="s">
        <v>273</v>
      </c>
      <c r="I74" s="45" t="s">
        <v>274</v>
      </c>
      <c r="J74" s="45" t="s">
        <v>1</v>
      </c>
      <c r="K74" s="45" t="s">
        <v>275</v>
      </c>
      <c r="L74" s="46" t="s">
        <v>276</v>
      </c>
      <c r="M74" s="46" t="s">
        <v>277</v>
      </c>
      <c r="N74" s="46" t="s">
        <v>278</v>
      </c>
      <c r="O74" s="47" t="s">
        <v>279</v>
      </c>
      <c r="P74" s="48" t="s">
        <v>280</v>
      </c>
    </row>
    <row r="75" spans="1:195" s="17" customFormat="1" ht="30" customHeight="1">
      <c r="A75" s="6" t="s">
        <v>66</v>
      </c>
      <c r="B75" s="7"/>
      <c r="C75" s="18"/>
      <c r="D75" s="6"/>
      <c r="E75" s="9">
        <f>+SUM(E76)</f>
        <v>10259</v>
      </c>
      <c r="F75" s="9">
        <f aca="true" t="shared" si="18" ref="F75:O75">+SUM(F76,F86)</f>
        <v>27</v>
      </c>
      <c r="G75" s="9">
        <f t="shared" si="18"/>
        <v>90</v>
      </c>
      <c r="H75" s="9">
        <f t="shared" si="18"/>
        <v>27</v>
      </c>
      <c r="I75" s="9">
        <f t="shared" si="18"/>
        <v>27</v>
      </c>
      <c r="J75" s="9">
        <f t="shared" si="18"/>
        <v>0</v>
      </c>
      <c r="K75" s="9">
        <f t="shared" si="18"/>
        <v>2</v>
      </c>
      <c r="L75" s="9">
        <f t="shared" si="18"/>
        <v>15.3727</v>
      </c>
      <c r="M75" s="9">
        <f t="shared" si="18"/>
        <v>46.079964830092884</v>
      </c>
      <c r="N75" s="9">
        <f t="shared" si="18"/>
        <v>56.793400000000005</v>
      </c>
      <c r="O75" s="9">
        <f t="shared" si="18"/>
        <v>115.9277359833843</v>
      </c>
      <c r="P75" s="9">
        <v>2285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</row>
    <row r="76" spans="1:195" s="24" customFormat="1" ht="12.75" outlineLevel="1">
      <c r="A76" s="2"/>
      <c r="B76" s="7" t="s">
        <v>3</v>
      </c>
      <c r="C76" s="7"/>
      <c r="D76" s="20"/>
      <c r="E76" s="21">
        <f>+SUM(E77)</f>
        <v>10259</v>
      </c>
      <c r="F76" s="21">
        <f aca="true" t="shared" si="19" ref="F76:O76">+SUM(F77)</f>
        <v>27</v>
      </c>
      <c r="G76" s="21">
        <f t="shared" si="19"/>
        <v>58</v>
      </c>
      <c r="H76" s="22">
        <f t="shared" si="19"/>
        <v>0</v>
      </c>
      <c r="I76" s="22">
        <f t="shared" si="19"/>
        <v>7</v>
      </c>
      <c r="J76" s="22">
        <f t="shared" si="19"/>
        <v>0</v>
      </c>
      <c r="K76" s="22">
        <f t="shared" si="19"/>
        <v>2</v>
      </c>
      <c r="L76" s="22">
        <f t="shared" si="19"/>
        <v>15.3727</v>
      </c>
      <c r="M76" s="22">
        <f t="shared" si="19"/>
        <v>46.079964830092884</v>
      </c>
      <c r="N76" s="22">
        <f t="shared" si="19"/>
        <v>56.793400000000005</v>
      </c>
      <c r="O76" s="22">
        <f t="shared" si="19"/>
        <v>115.9277359833843</v>
      </c>
      <c r="P76" s="23">
        <v>1938.6999999999998</v>
      </c>
      <c r="Q76" s="59"/>
      <c r="R76" s="59"/>
      <c r="S76" s="59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</row>
    <row r="77" spans="1:19" ht="9" customHeight="1" outlineLevel="2">
      <c r="A77" s="3"/>
      <c r="B77" s="25"/>
      <c r="C77" s="25" t="s">
        <v>67</v>
      </c>
      <c r="D77" s="26"/>
      <c r="E77" s="5">
        <f>+SUM(E78:E85)</f>
        <v>10259</v>
      </c>
      <c r="F77" s="5">
        <f aca="true" t="shared" si="20" ref="F77:K77">+SUM(F78:F85)</f>
        <v>27</v>
      </c>
      <c r="G77" s="5">
        <f t="shared" si="20"/>
        <v>58</v>
      </c>
      <c r="H77" s="15">
        <f t="shared" si="20"/>
        <v>0</v>
      </c>
      <c r="I77" s="15">
        <f t="shared" si="20"/>
        <v>7</v>
      </c>
      <c r="J77" s="15">
        <f t="shared" si="20"/>
        <v>0</v>
      </c>
      <c r="K77" s="15">
        <f t="shared" si="20"/>
        <v>2</v>
      </c>
      <c r="L77" s="15">
        <f>+SUM(L78:L85)</f>
        <v>15.3727</v>
      </c>
      <c r="M77" s="15">
        <f>+SUM(M78:M85)</f>
        <v>46.079964830092884</v>
      </c>
      <c r="N77" s="15">
        <f>+SUM(N78:N85)</f>
        <v>56.793400000000005</v>
      </c>
      <c r="O77" s="15">
        <f>+SUM(O78:O85)</f>
        <v>115.9277359833843</v>
      </c>
      <c r="P77" s="27">
        <v>1938.6999999999998</v>
      </c>
      <c r="Q77" s="60"/>
      <c r="R77" s="60"/>
      <c r="S77" s="60"/>
    </row>
    <row r="78" spans="1:195" s="17" customFormat="1" ht="9" customHeight="1" outlineLevel="3">
      <c r="A78" s="11"/>
      <c r="B78" s="7"/>
      <c r="C78" s="18"/>
      <c r="D78" s="12" t="s">
        <v>68</v>
      </c>
      <c r="E78" s="13">
        <v>3622</v>
      </c>
      <c r="F78" s="13">
        <v>3</v>
      </c>
      <c r="G78" s="13">
        <v>17</v>
      </c>
      <c r="H78" s="14" t="s">
        <v>6</v>
      </c>
      <c r="I78" s="14" t="s">
        <v>6</v>
      </c>
      <c r="J78" s="14" t="s">
        <v>6</v>
      </c>
      <c r="K78" s="14" t="s">
        <v>6</v>
      </c>
      <c r="L78" s="15">
        <v>6.1651</v>
      </c>
      <c r="M78" s="15">
        <v>12.820805815496453</v>
      </c>
      <c r="N78" s="15">
        <v>13.4</v>
      </c>
      <c r="O78" s="15">
        <v>27.060087174753363</v>
      </c>
      <c r="P78" s="16" t="s">
        <v>6</v>
      </c>
      <c r="Q78" s="61"/>
      <c r="R78" s="61"/>
      <c r="S78" s="6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</row>
    <row r="79" spans="1:195" s="17" customFormat="1" ht="9" customHeight="1" outlineLevel="3">
      <c r="A79" s="11"/>
      <c r="B79" s="7"/>
      <c r="C79" s="18"/>
      <c r="D79" s="12" t="s">
        <v>69</v>
      </c>
      <c r="E79" s="13">
        <v>1573</v>
      </c>
      <c r="F79" s="13">
        <v>24</v>
      </c>
      <c r="G79" s="13">
        <v>12</v>
      </c>
      <c r="H79" s="14" t="s">
        <v>6</v>
      </c>
      <c r="I79" s="14">
        <v>2</v>
      </c>
      <c r="J79" s="14" t="s">
        <v>6</v>
      </c>
      <c r="K79" s="14">
        <v>2</v>
      </c>
      <c r="L79" s="15">
        <v>5.2076</v>
      </c>
      <c r="M79" s="15">
        <v>21.222040800784633</v>
      </c>
      <c r="N79" s="15">
        <v>27.35</v>
      </c>
      <c r="O79" s="15">
        <v>51.82812070616742</v>
      </c>
      <c r="P79" s="16" t="s">
        <v>6</v>
      </c>
      <c r="Q79" s="61"/>
      <c r="R79" s="61"/>
      <c r="S79" s="6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</row>
    <row r="80" spans="1:195" s="17" customFormat="1" ht="9" customHeight="1" outlineLevel="3">
      <c r="A80" s="11"/>
      <c r="B80" s="7"/>
      <c r="C80" s="18"/>
      <c r="D80" s="12" t="s">
        <v>70</v>
      </c>
      <c r="E80" s="13">
        <v>1102</v>
      </c>
      <c r="F80" s="13">
        <v>0</v>
      </c>
      <c r="G80" s="13">
        <v>0</v>
      </c>
      <c r="H80" s="14" t="s">
        <v>6</v>
      </c>
      <c r="I80" s="14" t="s">
        <v>6</v>
      </c>
      <c r="J80" s="14" t="s">
        <v>6</v>
      </c>
      <c r="K80" s="14" t="s">
        <v>6</v>
      </c>
      <c r="L80" s="15">
        <v>1</v>
      </c>
      <c r="M80" s="15">
        <v>0.8</v>
      </c>
      <c r="N80" s="15">
        <v>0.9</v>
      </c>
      <c r="O80" s="15">
        <v>1</v>
      </c>
      <c r="P80" s="16" t="s">
        <v>6</v>
      </c>
      <c r="Q80" s="61"/>
      <c r="R80" s="61"/>
      <c r="S80" s="6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</row>
    <row r="81" spans="1:195" s="17" customFormat="1" ht="9" customHeight="1" outlineLevel="3">
      <c r="A81" s="11"/>
      <c r="B81" s="7"/>
      <c r="C81" s="18"/>
      <c r="D81" s="12" t="s">
        <v>71</v>
      </c>
      <c r="E81" s="13">
        <v>1043</v>
      </c>
      <c r="F81" s="13">
        <v>0</v>
      </c>
      <c r="G81" s="13">
        <v>0</v>
      </c>
      <c r="H81" s="14" t="s">
        <v>6</v>
      </c>
      <c r="I81" s="14" t="s">
        <v>6</v>
      </c>
      <c r="J81" s="14" t="s">
        <v>6</v>
      </c>
      <c r="K81" s="14" t="s">
        <v>6</v>
      </c>
      <c r="L81" s="15"/>
      <c r="M81" s="15">
        <v>0.6</v>
      </c>
      <c r="N81" s="15"/>
      <c r="O81" s="15">
        <v>1.56</v>
      </c>
      <c r="P81" s="16" t="s">
        <v>6</v>
      </c>
      <c r="Q81" s="61"/>
      <c r="R81" s="61"/>
      <c r="S81" s="6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</row>
    <row r="82" spans="1:195" s="17" customFormat="1" ht="9" customHeight="1" outlineLevel="3">
      <c r="A82" s="11"/>
      <c r="B82" s="7"/>
      <c r="C82" s="18"/>
      <c r="D82" s="12" t="s">
        <v>72</v>
      </c>
      <c r="E82" s="13">
        <v>865</v>
      </c>
      <c r="F82" s="13">
        <v>0</v>
      </c>
      <c r="G82" s="13">
        <v>0</v>
      </c>
      <c r="H82" s="14" t="s">
        <v>6</v>
      </c>
      <c r="I82" s="14" t="s">
        <v>6</v>
      </c>
      <c r="J82" s="14" t="s">
        <v>6</v>
      </c>
      <c r="K82" s="14" t="s">
        <v>6</v>
      </c>
      <c r="L82" s="15"/>
      <c r="M82" s="15">
        <v>1</v>
      </c>
      <c r="N82" s="15"/>
      <c r="O82" s="15">
        <v>2.0900000000000003</v>
      </c>
      <c r="P82" s="16" t="s">
        <v>6</v>
      </c>
      <c r="Q82" s="61"/>
      <c r="R82" s="61"/>
      <c r="S82" s="6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</row>
    <row r="83" spans="1:195" s="17" customFormat="1" ht="9" customHeight="1" outlineLevel="3">
      <c r="A83" s="11"/>
      <c r="B83" s="7"/>
      <c r="C83" s="18"/>
      <c r="D83" s="12" t="s">
        <v>73</v>
      </c>
      <c r="E83" s="13">
        <v>668</v>
      </c>
      <c r="F83" s="13">
        <v>0</v>
      </c>
      <c r="G83" s="13">
        <v>18</v>
      </c>
      <c r="H83" s="14" t="s">
        <v>6</v>
      </c>
      <c r="I83" s="14">
        <v>5</v>
      </c>
      <c r="J83" s="14" t="s">
        <v>6</v>
      </c>
      <c r="K83" s="14" t="s">
        <v>6</v>
      </c>
      <c r="L83" s="15">
        <v>2</v>
      </c>
      <c r="M83" s="15">
        <v>6.954137194946058</v>
      </c>
      <c r="N83" s="15">
        <v>4.2</v>
      </c>
      <c r="O83" s="15">
        <v>23.2064388738245</v>
      </c>
      <c r="P83" s="16" t="s">
        <v>6</v>
      </c>
      <c r="Q83" s="61"/>
      <c r="R83" s="61"/>
      <c r="S83" s="6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</row>
    <row r="84" spans="1:195" s="17" customFormat="1" ht="9" customHeight="1" outlineLevel="3">
      <c r="A84" s="11"/>
      <c r="B84" s="7"/>
      <c r="C84" s="18"/>
      <c r="D84" s="12" t="s">
        <v>74</v>
      </c>
      <c r="E84" s="13">
        <f>72+668</f>
        <v>740</v>
      </c>
      <c r="F84" s="13">
        <v>0</v>
      </c>
      <c r="G84" s="13">
        <v>11</v>
      </c>
      <c r="H84" s="14" t="s">
        <v>6</v>
      </c>
      <c r="I84" s="14" t="s">
        <v>6</v>
      </c>
      <c r="J84" s="14" t="s">
        <v>6</v>
      </c>
      <c r="K84" s="14" t="s">
        <v>6</v>
      </c>
      <c r="L84" s="15">
        <v>1</v>
      </c>
      <c r="M84" s="15">
        <v>2.0829810188657474</v>
      </c>
      <c r="N84" s="15">
        <v>7.704</v>
      </c>
      <c r="O84" s="15">
        <v>7.333089228639012</v>
      </c>
      <c r="P84" s="16" t="s">
        <v>6</v>
      </c>
      <c r="Q84" s="61"/>
      <c r="R84" s="61"/>
      <c r="S84" s="6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</row>
    <row r="85" spans="1:195" s="17" customFormat="1" ht="9" customHeight="1" outlineLevel="3">
      <c r="A85" s="11"/>
      <c r="B85" s="7"/>
      <c r="C85" s="18"/>
      <c r="D85" s="12" t="s">
        <v>75</v>
      </c>
      <c r="E85" s="13">
        <v>646</v>
      </c>
      <c r="F85" s="13">
        <v>0</v>
      </c>
      <c r="G85" s="13">
        <v>0</v>
      </c>
      <c r="H85" s="14" t="s">
        <v>6</v>
      </c>
      <c r="I85" s="14" t="s">
        <v>6</v>
      </c>
      <c r="J85" s="14" t="s">
        <v>6</v>
      </c>
      <c r="K85" s="14" t="s">
        <v>6</v>
      </c>
      <c r="L85" s="15">
        <v>0</v>
      </c>
      <c r="M85" s="15">
        <v>0.6</v>
      </c>
      <c r="N85" s="15">
        <v>3.2394000000000003</v>
      </c>
      <c r="O85" s="15">
        <v>1.85</v>
      </c>
      <c r="P85" s="16" t="s">
        <v>6</v>
      </c>
      <c r="Q85" s="61"/>
      <c r="R85" s="61"/>
      <c r="S85" s="6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</row>
    <row r="86" spans="1:195" s="24" customFormat="1" ht="12.75" outlineLevel="1">
      <c r="A86" s="2"/>
      <c r="B86" s="7" t="s">
        <v>14</v>
      </c>
      <c r="C86" s="7"/>
      <c r="D86" s="20"/>
      <c r="E86" s="21">
        <f>+SUM(E87:E91)</f>
        <v>0</v>
      </c>
      <c r="F86" s="21">
        <f aca="true" t="shared" si="21" ref="F86:O86">+SUM(F87:F91)</f>
        <v>0</v>
      </c>
      <c r="G86" s="21">
        <f t="shared" si="21"/>
        <v>32</v>
      </c>
      <c r="H86" s="22">
        <f t="shared" si="21"/>
        <v>27</v>
      </c>
      <c r="I86" s="22">
        <f t="shared" si="21"/>
        <v>20</v>
      </c>
      <c r="J86" s="22">
        <f t="shared" si="21"/>
        <v>0</v>
      </c>
      <c r="K86" s="22">
        <f t="shared" si="21"/>
        <v>0</v>
      </c>
      <c r="L86" s="22">
        <f t="shared" si="21"/>
        <v>0</v>
      </c>
      <c r="M86" s="22">
        <f t="shared" si="21"/>
        <v>0</v>
      </c>
      <c r="N86" s="22">
        <f t="shared" si="21"/>
        <v>0</v>
      </c>
      <c r="O86" s="22">
        <f t="shared" si="21"/>
        <v>0</v>
      </c>
      <c r="P86" s="23">
        <v>346.3</v>
      </c>
      <c r="Q86" s="59"/>
      <c r="R86" s="59"/>
      <c r="S86" s="59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</row>
    <row r="87" spans="1:19" ht="9" customHeight="1" outlineLevel="2">
      <c r="A87" s="3"/>
      <c r="B87" s="25"/>
      <c r="C87" s="25" t="s">
        <v>76</v>
      </c>
      <c r="D87" s="26"/>
      <c r="E87" s="5" t="s">
        <v>6</v>
      </c>
      <c r="F87" s="5" t="s">
        <v>6</v>
      </c>
      <c r="G87" s="5">
        <v>0</v>
      </c>
      <c r="H87" s="15">
        <v>8</v>
      </c>
      <c r="I87" s="15">
        <v>6</v>
      </c>
      <c r="J87" s="15" t="s">
        <v>6</v>
      </c>
      <c r="K87" s="15" t="s">
        <v>6</v>
      </c>
      <c r="L87" s="15" t="s">
        <v>6</v>
      </c>
      <c r="M87" s="15" t="s">
        <v>6</v>
      </c>
      <c r="N87" s="15" t="s">
        <v>6</v>
      </c>
      <c r="O87" s="15" t="s">
        <v>6</v>
      </c>
      <c r="P87" s="27">
        <v>37.7</v>
      </c>
      <c r="Q87" s="60"/>
      <c r="R87" s="60"/>
      <c r="S87" s="60"/>
    </row>
    <row r="88" spans="1:19" ht="9" customHeight="1" outlineLevel="2">
      <c r="A88" s="3"/>
      <c r="B88" s="25"/>
      <c r="C88" s="25" t="s">
        <v>77</v>
      </c>
      <c r="D88" s="26"/>
      <c r="E88" s="5" t="s">
        <v>6</v>
      </c>
      <c r="F88" s="5" t="s">
        <v>6</v>
      </c>
      <c r="G88" s="5">
        <v>18</v>
      </c>
      <c r="H88" s="15">
        <v>7</v>
      </c>
      <c r="I88" s="15">
        <v>5</v>
      </c>
      <c r="J88" s="15" t="s">
        <v>6</v>
      </c>
      <c r="K88" s="15" t="s">
        <v>6</v>
      </c>
      <c r="L88" s="15" t="s">
        <v>6</v>
      </c>
      <c r="M88" s="15" t="s">
        <v>6</v>
      </c>
      <c r="N88" s="15" t="s">
        <v>6</v>
      </c>
      <c r="O88" s="15" t="s">
        <v>6</v>
      </c>
      <c r="P88" s="27">
        <v>160.9</v>
      </c>
      <c r="Q88" s="60"/>
      <c r="R88" s="60"/>
      <c r="S88" s="60"/>
    </row>
    <row r="89" spans="1:19" ht="9" customHeight="1" outlineLevel="2">
      <c r="A89" s="3"/>
      <c r="B89" s="25"/>
      <c r="C89" s="25" t="s">
        <v>78</v>
      </c>
      <c r="D89" s="26"/>
      <c r="E89" s="5" t="s">
        <v>6</v>
      </c>
      <c r="F89" s="5" t="s">
        <v>6</v>
      </c>
      <c r="G89" s="5">
        <v>14</v>
      </c>
      <c r="H89" s="15">
        <v>12</v>
      </c>
      <c r="I89" s="15">
        <v>2</v>
      </c>
      <c r="J89" s="15" t="s">
        <v>6</v>
      </c>
      <c r="K89" s="15" t="s">
        <v>6</v>
      </c>
      <c r="L89" s="15" t="s">
        <v>6</v>
      </c>
      <c r="M89" s="15" t="s">
        <v>6</v>
      </c>
      <c r="N89" s="15" t="s">
        <v>6</v>
      </c>
      <c r="O89" s="15" t="s">
        <v>6</v>
      </c>
      <c r="P89" s="27">
        <v>140.1</v>
      </c>
      <c r="Q89" s="60"/>
      <c r="R89" s="60"/>
      <c r="S89" s="60"/>
    </row>
    <row r="90" spans="1:19" ht="9" customHeight="1" outlineLevel="2">
      <c r="A90" s="3"/>
      <c r="B90" s="25"/>
      <c r="C90" s="25" t="s">
        <v>79</v>
      </c>
      <c r="D90" s="26"/>
      <c r="E90" s="5" t="s">
        <v>6</v>
      </c>
      <c r="F90" s="5" t="s">
        <v>6</v>
      </c>
      <c r="G90" s="5">
        <v>0</v>
      </c>
      <c r="H90" s="15">
        <v>0</v>
      </c>
      <c r="I90" s="15">
        <v>5</v>
      </c>
      <c r="J90" s="15" t="s">
        <v>6</v>
      </c>
      <c r="K90" s="15" t="s">
        <v>6</v>
      </c>
      <c r="L90" s="15" t="s">
        <v>6</v>
      </c>
      <c r="M90" s="15" t="s">
        <v>6</v>
      </c>
      <c r="N90" s="15" t="s">
        <v>6</v>
      </c>
      <c r="O90" s="15" t="s">
        <v>6</v>
      </c>
      <c r="P90" s="27">
        <v>5.4</v>
      </c>
      <c r="Q90" s="60"/>
      <c r="R90" s="60"/>
      <c r="S90" s="60"/>
    </row>
    <row r="91" spans="1:19" ht="9" customHeight="1" outlineLevel="2">
      <c r="A91" s="3"/>
      <c r="B91" s="25"/>
      <c r="C91" s="25" t="s">
        <v>80</v>
      </c>
      <c r="D91" s="26"/>
      <c r="E91" s="5"/>
      <c r="F91" s="5" t="s">
        <v>6</v>
      </c>
      <c r="G91" s="5">
        <v>0</v>
      </c>
      <c r="H91" s="15">
        <v>0</v>
      </c>
      <c r="I91" s="15">
        <v>2</v>
      </c>
      <c r="J91" s="15" t="s">
        <v>6</v>
      </c>
      <c r="K91" s="15" t="s">
        <v>6</v>
      </c>
      <c r="L91" s="15" t="s">
        <v>6</v>
      </c>
      <c r="M91" s="15" t="s">
        <v>6</v>
      </c>
      <c r="N91" s="15" t="s">
        <v>6</v>
      </c>
      <c r="O91" s="15" t="s">
        <v>6</v>
      </c>
      <c r="P91" s="27">
        <v>2.2</v>
      </c>
      <c r="Q91" s="60"/>
      <c r="R91" s="60"/>
      <c r="S91" s="60"/>
    </row>
    <row r="92" spans="1:16" s="57" customFormat="1" ht="34.5" customHeight="1" outlineLevel="2">
      <c r="A92" s="42"/>
      <c r="B92" s="43"/>
      <c r="C92" s="58"/>
      <c r="D92" s="44"/>
      <c r="E92" s="45" t="s">
        <v>270</v>
      </c>
      <c r="F92" s="45" t="s">
        <v>271</v>
      </c>
      <c r="G92" s="45" t="s">
        <v>272</v>
      </c>
      <c r="H92" s="45" t="s">
        <v>273</v>
      </c>
      <c r="I92" s="45" t="s">
        <v>274</v>
      </c>
      <c r="J92" s="45" t="s">
        <v>1</v>
      </c>
      <c r="K92" s="45" t="s">
        <v>275</v>
      </c>
      <c r="L92" s="46" t="s">
        <v>276</v>
      </c>
      <c r="M92" s="46" t="s">
        <v>277</v>
      </c>
      <c r="N92" s="46" t="s">
        <v>278</v>
      </c>
      <c r="O92" s="47" t="s">
        <v>279</v>
      </c>
      <c r="P92" s="48" t="s">
        <v>280</v>
      </c>
    </row>
    <row r="93" spans="1:195" s="19" customFormat="1" ht="30" customHeight="1">
      <c r="A93" s="6" t="s">
        <v>81</v>
      </c>
      <c r="B93" s="7"/>
      <c r="C93" s="18"/>
      <c r="D93" s="6"/>
      <c r="E93" s="9">
        <f>+E94</f>
        <v>25921</v>
      </c>
      <c r="F93" s="9">
        <f>+SUM(F94,F109)</f>
        <v>48</v>
      </c>
      <c r="G93" s="9">
        <f>+G94+G109</f>
        <v>248</v>
      </c>
      <c r="H93" s="9">
        <f>+H94+H109</f>
        <v>129</v>
      </c>
      <c r="I93" s="9">
        <f>+I94+I109</f>
        <v>56</v>
      </c>
      <c r="J93" s="9">
        <f aca="true" t="shared" si="22" ref="J93:O93">+SUM(J94,J109,J122)</f>
        <v>159</v>
      </c>
      <c r="K93" s="9">
        <f t="shared" si="22"/>
        <v>3</v>
      </c>
      <c r="L93" s="9">
        <f t="shared" si="22"/>
        <v>28.6832</v>
      </c>
      <c r="M93" s="9">
        <f>+SUM(M94,M109,M122)</f>
        <v>70.57603854497202</v>
      </c>
      <c r="N93" s="9">
        <f>+SUM(N94,N109,N122)</f>
        <v>138.6995</v>
      </c>
      <c r="O93" s="9">
        <f t="shared" si="22"/>
        <v>99.44598362083886</v>
      </c>
      <c r="P93" s="9">
        <v>5470.2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</row>
    <row r="94" spans="1:195" s="24" customFormat="1" ht="12.75" outlineLevel="1">
      <c r="A94" s="2"/>
      <c r="B94" s="7" t="s">
        <v>3</v>
      </c>
      <c r="C94" s="7"/>
      <c r="D94" s="20"/>
      <c r="E94" s="21">
        <f>+SUM(E95,E99,E97)</f>
        <v>25921</v>
      </c>
      <c r="F94" s="21">
        <f>+F95+F97+F99</f>
        <v>48</v>
      </c>
      <c r="G94" s="21">
        <f aca="true" t="shared" si="23" ref="G94:L94">+G95+G97+G99</f>
        <v>73</v>
      </c>
      <c r="H94" s="22">
        <f t="shared" si="23"/>
        <v>6</v>
      </c>
      <c r="I94" s="22">
        <f t="shared" si="23"/>
        <v>7</v>
      </c>
      <c r="J94" s="22">
        <f t="shared" si="23"/>
        <v>0</v>
      </c>
      <c r="K94" s="22">
        <f t="shared" si="23"/>
        <v>3</v>
      </c>
      <c r="L94" s="22">
        <f t="shared" si="23"/>
        <v>28.6832</v>
      </c>
      <c r="M94" s="22">
        <f>+M95+M97+M99</f>
        <v>70.57603854497202</v>
      </c>
      <c r="N94" s="22">
        <f>+N95+N97+N99</f>
        <v>138.6995</v>
      </c>
      <c r="O94" s="22">
        <f>+O95+O97+O99</f>
        <v>99.44598362083886</v>
      </c>
      <c r="P94" s="23">
        <v>2975.1000000000004</v>
      </c>
      <c r="Q94" s="59"/>
      <c r="R94" s="59"/>
      <c r="S94" s="59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</row>
    <row r="95" spans="1:19" ht="9" customHeight="1" outlineLevel="2">
      <c r="A95" s="3"/>
      <c r="B95" s="25"/>
      <c r="C95" s="25" t="s">
        <v>282</v>
      </c>
      <c r="D95" s="26"/>
      <c r="E95" s="5">
        <f>+SUM(E96)</f>
        <v>2119</v>
      </c>
      <c r="F95" s="5">
        <f>+SUM(F96)</f>
        <v>3</v>
      </c>
      <c r="G95" s="5">
        <f>+SUM(G96)</f>
        <v>26</v>
      </c>
      <c r="H95" s="15">
        <f>+SUM(H96)</f>
        <v>6</v>
      </c>
      <c r="I95" s="15">
        <f aca="true" t="shared" si="24" ref="I95:N95">+SUM(I96)</f>
        <v>7</v>
      </c>
      <c r="J95" s="15">
        <f t="shared" si="24"/>
        <v>0</v>
      </c>
      <c r="K95" s="15">
        <f t="shared" si="24"/>
        <v>0</v>
      </c>
      <c r="L95" s="15">
        <f t="shared" si="24"/>
        <v>2.3</v>
      </c>
      <c r="M95" s="15">
        <f t="shared" si="24"/>
        <v>7.5</v>
      </c>
      <c r="N95" s="15">
        <f t="shared" si="24"/>
        <v>43.85</v>
      </c>
      <c r="O95" s="15">
        <f>+SUM(O96)</f>
        <v>0</v>
      </c>
      <c r="P95" s="27">
        <v>413.3</v>
      </c>
      <c r="Q95" s="60"/>
      <c r="R95" s="60"/>
      <c r="S95" s="60"/>
    </row>
    <row r="96" spans="1:195" s="17" customFormat="1" ht="9" customHeight="1" outlineLevel="3">
      <c r="A96" s="11"/>
      <c r="B96" s="7"/>
      <c r="C96" s="18"/>
      <c r="D96" s="12" t="s">
        <v>82</v>
      </c>
      <c r="E96" s="13">
        <v>2119</v>
      </c>
      <c r="F96" s="13">
        <v>3</v>
      </c>
      <c r="G96" s="13">
        <v>26</v>
      </c>
      <c r="H96" s="14">
        <v>6</v>
      </c>
      <c r="I96" s="14">
        <v>7</v>
      </c>
      <c r="J96" s="14" t="s">
        <v>6</v>
      </c>
      <c r="K96" s="14" t="s">
        <v>6</v>
      </c>
      <c r="L96" s="15">
        <v>2.3</v>
      </c>
      <c r="M96" s="15">
        <v>7.5</v>
      </c>
      <c r="N96" s="15">
        <v>43.85</v>
      </c>
      <c r="O96" s="15" t="s">
        <v>6</v>
      </c>
      <c r="P96" s="16" t="s">
        <v>6</v>
      </c>
      <c r="Q96" s="61"/>
      <c r="R96" s="61"/>
      <c r="S96" s="6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</row>
    <row r="97" spans="1:19" ht="9" customHeight="1" outlineLevel="2">
      <c r="A97" s="3"/>
      <c r="B97" s="25"/>
      <c r="C97" s="25" t="s">
        <v>83</v>
      </c>
      <c r="D97" s="26"/>
      <c r="E97" s="5">
        <f>+E98</f>
        <v>4142</v>
      </c>
      <c r="F97" s="5">
        <f>+F98</f>
        <v>15</v>
      </c>
      <c r="G97" s="5">
        <f>+G98</f>
        <v>7</v>
      </c>
      <c r="H97" s="15">
        <v>0</v>
      </c>
      <c r="I97" s="15">
        <v>0</v>
      </c>
      <c r="J97" s="15">
        <v>0</v>
      </c>
      <c r="K97" s="15">
        <f>+K98</f>
        <v>2</v>
      </c>
      <c r="L97" s="15">
        <f>+L98</f>
        <v>6.58</v>
      </c>
      <c r="M97" s="15">
        <f>+M98</f>
        <v>14.747338544972019</v>
      </c>
      <c r="N97" s="15">
        <f>+N98</f>
        <v>22.2</v>
      </c>
      <c r="O97" s="15">
        <f>+O98</f>
        <v>23.00508362083886</v>
      </c>
      <c r="P97" s="27">
        <v>634.4</v>
      </c>
      <c r="Q97" s="60"/>
      <c r="R97" s="60"/>
      <c r="S97" s="60"/>
    </row>
    <row r="98" spans="1:195" s="17" customFormat="1" ht="9" customHeight="1" outlineLevel="3">
      <c r="A98" s="11"/>
      <c r="B98" s="7"/>
      <c r="C98" s="18"/>
      <c r="D98" s="12" t="s">
        <v>84</v>
      </c>
      <c r="E98" s="13">
        <v>4142</v>
      </c>
      <c r="F98" s="13">
        <v>15</v>
      </c>
      <c r="G98" s="13">
        <v>7</v>
      </c>
      <c r="H98" s="14" t="s">
        <v>6</v>
      </c>
      <c r="I98" s="14" t="s">
        <v>6</v>
      </c>
      <c r="J98" s="14" t="s">
        <v>6</v>
      </c>
      <c r="K98" s="14">
        <v>2</v>
      </c>
      <c r="L98" s="15">
        <v>6.58</v>
      </c>
      <c r="M98" s="15">
        <v>14.747338544972019</v>
      </c>
      <c r="N98" s="15">
        <v>22.2</v>
      </c>
      <c r="O98" s="15">
        <v>23.00508362083886</v>
      </c>
      <c r="P98" s="16" t="s">
        <v>6</v>
      </c>
      <c r="Q98" s="61"/>
      <c r="R98" s="61"/>
      <c r="S98" s="6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</row>
    <row r="99" spans="1:19" ht="9" customHeight="1" outlineLevel="2">
      <c r="A99" s="3"/>
      <c r="B99" s="25"/>
      <c r="C99" s="25" t="s">
        <v>85</v>
      </c>
      <c r="D99" s="26"/>
      <c r="E99" s="5">
        <f>SUM(E100:E108)</f>
        <v>19660</v>
      </c>
      <c r="F99" s="5">
        <f>SUM(F100:F108)</f>
        <v>30</v>
      </c>
      <c r="G99" s="5">
        <f aca="true" t="shared" si="25" ref="G99:O99">SUM(G100:G108)</f>
        <v>40</v>
      </c>
      <c r="H99" s="15">
        <f t="shared" si="25"/>
        <v>0</v>
      </c>
      <c r="I99" s="15">
        <f t="shared" si="25"/>
        <v>0</v>
      </c>
      <c r="J99" s="15">
        <f t="shared" si="25"/>
        <v>0</v>
      </c>
      <c r="K99" s="15">
        <f t="shared" si="25"/>
        <v>1</v>
      </c>
      <c r="L99" s="15">
        <f t="shared" si="25"/>
        <v>19.8032</v>
      </c>
      <c r="M99" s="15">
        <f t="shared" si="25"/>
        <v>48.3287</v>
      </c>
      <c r="N99" s="15">
        <f t="shared" si="25"/>
        <v>72.64949999999999</v>
      </c>
      <c r="O99" s="15">
        <f t="shared" si="25"/>
        <v>76.4409</v>
      </c>
      <c r="P99" s="27">
        <v>1927.4</v>
      </c>
      <c r="Q99" s="60"/>
      <c r="R99" s="60"/>
      <c r="S99" s="60"/>
    </row>
    <row r="100" spans="1:195" s="17" customFormat="1" ht="9" customHeight="1" outlineLevel="3">
      <c r="A100" s="11"/>
      <c r="B100" s="7"/>
      <c r="C100" s="18"/>
      <c r="D100" s="12" t="s">
        <v>86</v>
      </c>
      <c r="E100" s="13">
        <f>7827+594</f>
        <v>8421</v>
      </c>
      <c r="F100" s="13">
        <v>30</v>
      </c>
      <c r="G100" s="13">
        <v>40</v>
      </c>
      <c r="H100" s="14" t="s">
        <v>6</v>
      </c>
      <c r="I100" s="14" t="s">
        <v>6</v>
      </c>
      <c r="J100" s="14" t="s">
        <v>6</v>
      </c>
      <c r="K100" s="14">
        <v>1</v>
      </c>
      <c r="L100" s="15">
        <v>10.1032</v>
      </c>
      <c r="M100" s="15">
        <v>36.9287</v>
      </c>
      <c r="N100" s="15">
        <v>63.4524</v>
      </c>
      <c r="O100" s="15">
        <v>63.1552</v>
      </c>
      <c r="P100" s="16" t="s">
        <v>6</v>
      </c>
      <c r="Q100" s="61"/>
      <c r="R100" s="61"/>
      <c r="S100" s="6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</row>
    <row r="101" spans="1:195" s="17" customFormat="1" ht="9" customHeight="1" outlineLevel="3">
      <c r="A101" s="11"/>
      <c r="B101" s="7"/>
      <c r="C101" s="18"/>
      <c r="D101" s="12" t="s">
        <v>87</v>
      </c>
      <c r="E101" s="13">
        <v>2316</v>
      </c>
      <c r="F101" s="13" t="s">
        <v>6</v>
      </c>
      <c r="G101" s="13" t="s">
        <v>6</v>
      </c>
      <c r="H101" s="14" t="s">
        <v>6</v>
      </c>
      <c r="I101" s="14" t="s">
        <v>6</v>
      </c>
      <c r="J101" s="14" t="s">
        <v>6</v>
      </c>
      <c r="K101" s="14" t="s">
        <v>6</v>
      </c>
      <c r="L101" s="15">
        <v>2.6</v>
      </c>
      <c r="M101" s="15">
        <v>0.9</v>
      </c>
      <c r="N101" s="15">
        <v>1.1308</v>
      </c>
      <c r="O101" s="15">
        <v>2.6159</v>
      </c>
      <c r="P101" s="16" t="s">
        <v>6</v>
      </c>
      <c r="Q101" s="61"/>
      <c r="R101" s="61"/>
      <c r="S101" s="6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</row>
    <row r="102" spans="1:195" s="17" customFormat="1" ht="9" customHeight="1" outlineLevel="3">
      <c r="A102" s="11"/>
      <c r="B102" s="7"/>
      <c r="C102" s="18"/>
      <c r="D102" s="12" t="s">
        <v>88</v>
      </c>
      <c r="E102" s="13">
        <f>935+400+795</f>
        <v>2130</v>
      </c>
      <c r="F102" s="13" t="s">
        <v>6</v>
      </c>
      <c r="G102" s="13" t="s">
        <v>6</v>
      </c>
      <c r="H102" s="14" t="s">
        <v>6</v>
      </c>
      <c r="I102" s="14" t="s">
        <v>6</v>
      </c>
      <c r="J102" s="14" t="s">
        <v>6</v>
      </c>
      <c r="K102" s="14" t="s">
        <v>6</v>
      </c>
      <c r="L102" s="15">
        <v>2</v>
      </c>
      <c r="M102" s="15">
        <v>2.6</v>
      </c>
      <c r="N102" s="15">
        <v>0</v>
      </c>
      <c r="O102" s="15">
        <v>2.0923</v>
      </c>
      <c r="P102" s="16" t="s">
        <v>6</v>
      </c>
      <c r="Q102" s="61"/>
      <c r="R102" s="61"/>
      <c r="S102" s="6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</row>
    <row r="103" spans="1:195" s="17" customFormat="1" ht="9" customHeight="1" outlineLevel="3">
      <c r="A103" s="11"/>
      <c r="B103" s="7"/>
      <c r="C103" s="18"/>
      <c r="D103" s="12" t="s">
        <v>89</v>
      </c>
      <c r="E103" s="13">
        <v>1915</v>
      </c>
      <c r="F103" s="13" t="s">
        <v>6</v>
      </c>
      <c r="G103" s="13" t="s">
        <v>6</v>
      </c>
      <c r="H103" s="14" t="s">
        <v>6</v>
      </c>
      <c r="I103" s="14" t="s">
        <v>6</v>
      </c>
      <c r="J103" s="14" t="s">
        <v>6</v>
      </c>
      <c r="K103" s="14" t="s">
        <v>6</v>
      </c>
      <c r="L103" s="15">
        <v>1</v>
      </c>
      <c r="M103" s="15">
        <v>2</v>
      </c>
      <c r="N103" s="15">
        <v>0.7</v>
      </c>
      <c r="O103" s="15">
        <v>2.0167</v>
      </c>
      <c r="P103" s="16" t="s">
        <v>6</v>
      </c>
      <c r="Q103" s="61"/>
      <c r="R103" s="61"/>
      <c r="S103" s="6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</row>
    <row r="104" spans="1:195" s="17" customFormat="1" ht="9" customHeight="1" outlineLevel="3">
      <c r="A104" s="11"/>
      <c r="B104" s="7"/>
      <c r="C104" s="18"/>
      <c r="D104" s="12" t="s">
        <v>90</v>
      </c>
      <c r="E104" s="13">
        <f>1741+194</f>
        <v>1935</v>
      </c>
      <c r="F104" s="13" t="s">
        <v>6</v>
      </c>
      <c r="G104" s="13" t="s">
        <v>6</v>
      </c>
      <c r="H104" s="14" t="s">
        <v>6</v>
      </c>
      <c r="I104" s="14" t="s">
        <v>6</v>
      </c>
      <c r="J104" s="14" t="s">
        <v>6</v>
      </c>
      <c r="K104" s="14" t="s">
        <v>6</v>
      </c>
      <c r="L104" s="15">
        <v>2.5</v>
      </c>
      <c r="M104" s="15">
        <v>2.5</v>
      </c>
      <c r="N104" s="15">
        <v>3.461</v>
      </c>
      <c r="O104" s="15">
        <v>3.75</v>
      </c>
      <c r="P104" s="16" t="s">
        <v>6</v>
      </c>
      <c r="Q104" s="61"/>
      <c r="R104" s="61"/>
      <c r="S104" s="6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</row>
    <row r="105" spans="1:195" s="17" customFormat="1" ht="9" customHeight="1" outlineLevel="3">
      <c r="A105" s="11"/>
      <c r="B105" s="7"/>
      <c r="C105" s="18"/>
      <c r="D105" s="12" t="s">
        <v>91</v>
      </c>
      <c r="E105" s="13">
        <v>2028</v>
      </c>
      <c r="F105" s="13" t="s">
        <v>6</v>
      </c>
      <c r="G105" s="13" t="s">
        <v>6</v>
      </c>
      <c r="H105" s="14" t="s">
        <v>6</v>
      </c>
      <c r="I105" s="14" t="s">
        <v>6</v>
      </c>
      <c r="J105" s="14" t="s">
        <v>6</v>
      </c>
      <c r="K105" s="14" t="s">
        <v>6</v>
      </c>
      <c r="L105" s="15"/>
      <c r="M105" s="15"/>
      <c r="N105" s="15"/>
      <c r="O105" s="15"/>
      <c r="P105" s="16" t="s">
        <v>6</v>
      </c>
      <c r="Q105" s="61"/>
      <c r="R105" s="61"/>
      <c r="S105" s="6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</row>
    <row r="106" spans="1:195" s="17" customFormat="1" ht="9" customHeight="1" outlineLevel="3">
      <c r="A106" s="11"/>
      <c r="B106" s="7"/>
      <c r="C106" s="18"/>
      <c r="D106" s="12" t="s">
        <v>92</v>
      </c>
      <c r="E106" s="13">
        <v>469</v>
      </c>
      <c r="F106" s="13" t="s">
        <v>6</v>
      </c>
      <c r="G106" s="13" t="s">
        <v>6</v>
      </c>
      <c r="H106" s="14" t="s">
        <v>6</v>
      </c>
      <c r="I106" s="14" t="s">
        <v>6</v>
      </c>
      <c r="J106" s="14" t="s">
        <v>6</v>
      </c>
      <c r="K106" s="14" t="s">
        <v>6</v>
      </c>
      <c r="L106" s="15">
        <v>1</v>
      </c>
      <c r="M106" s="15">
        <v>1</v>
      </c>
      <c r="N106" s="15">
        <v>3.9053000000000004</v>
      </c>
      <c r="O106" s="15">
        <v>1.5108000000000001</v>
      </c>
      <c r="P106" s="16" t="s">
        <v>6</v>
      </c>
      <c r="Q106" s="61"/>
      <c r="R106" s="61"/>
      <c r="S106" s="6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</row>
    <row r="107" spans="1:195" s="17" customFormat="1" ht="9" customHeight="1" outlineLevel="3">
      <c r="A107" s="11"/>
      <c r="B107" s="7"/>
      <c r="C107" s="18"/>
      <c r="D107" s="12" t="s">
        <v>93</v>
      </c>
      <c r="E107" s="13">
        <v>446</v>
      </c>
      <c r="F107" s="13" t="s">
        <v>6</v>
      </c>
      <c r="G107" s="13" t="s">
        <v>6</v>
      </c>
      <c r="H107" s="14" t="s">
        <v>6</v>
      </c>
      <c r="I107" s="14" t="s">
        <v>6</v>
      </c>
      <c r="J107" s="14" t="s">
        <v>6</v>
      </c>
      <c r="K107" s="14" t="s">
        <v>6</v>
      </c>
      <c r="L107" s="15">
        <v>0.5</v>
      </c>
      <c r="M107" s="15">
        <v>1</v>
      </c>
      <c r="N107" s="15">
        <v>0</v>
      </c>
      <c r="O107" s="15">
        <v>1.3</v>
      </c>
      <c r="P107" s="16" t="s">
        <v>6</v>
      </c>
      <c r="Q107" s="61"/>
      <c r="R107" s="61"/>
      <c r="S107" s="6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</row>
    <row r="108" spans="1:195" s="17" customFormat="1" ht="9" customHeight="1" outlineLevel="3">
      <c r="A108" s="11"/>
      <c r="B108" s="7"/>
      <c r="C108" s="18"/>
      <c r="D108" s="12" t="s">
        <v>94</v>
      </c>
      <c r="E108" s="13" t="s">
        <v>6</v>
      </c>
      <c r="F108" s="13" t="s">
        <v>6</v>
      </c>
      <c r="G108" s="13" t="s">
        <v>6</v>
      </c>
      <c r="H108" s="14" t="s">
        <v>6</v>
      </c>
      <c r="I108" s="14" t="s">
        <v>6</v>
      </c>
      <c r="J108" s="14" t="s">
        <v>6</v>
      </c>
      <c r="K108" s="14" t="s">
        <v>6</v>
      </c>
      <c r="L108" s="15">
        <v>0.1</v>
      </c>
      <c r="M108" s="15">
        <v>1.4</v>
      </c>
      <c r="N108" s="15" t="s">
        <v>6</v>
      </c>
      <c r="O108" s="15" t="s">
        <v>6</v>
      </c>
      <c r="P108" s="16" t="s">
        <v>6</v>
      </c>
      <c r="Q108" s="61"/>
      <c r="R108" s="61"/>
      <c r="S108" s="6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</row>
    <row r="109" spans="1:195" s="24" customFormat="1" ht="12.75" outlineLevel="1">
      <c r="A109" s="2"/>
      <c r="B109" s="7" t="s">
        <v>14</v>
      </c>
      <c r="C109" s="7"/>
      <c r="D109" s="20"/>
      <c r="E109" s="21">
        <f aca="true" t="shared" si="26" ref="E109:O109">+SUM(E110:E121)</f>
        <v>0</v>
      </c>
      <c r="F109" s="21">
        <f t="shared" si="26"/>
        <v>0</v>
      </c>
      <c r="G109" s="21">
        <f t="shared" si="26"/>
        <v>175</v>
      </c>
      <c r="H109" s="22">
        <f t="shared" si="26"/>
        <v>123</v>
      </c>
      <c r="I109" s="22">
        <f t="shared" si="26"/>
        <v>49</v>
      </c>
      <c r="J109" s="22">
        <f t="shared" si="26"/>
        <v>39</v>
      </c>
      <c r="K109" s="22">
        <f t="shared" si="26"/>
        <v>0</v>
      </c>
      <c r="L109" s="22">
        <f t="shared" si="26"/>
        <v>0</v>
      </c>
      <c r="M109" s="22">
        <f t="shared" si="26"/>
        <v>0</v>
      </c>
      <c r="N109" s="22">
        <f t="shared" si="26"/>
        <v>0</v>
      </c>
      <c r="O109" s="22">
        <f t="shared" si="26"/>
        <v>0</v>
      </c>
      <c r="P109" s="23">
        <v>1997.2999999999997</v>
      </c>
      <c r="Q109" s="59"/>
      <c r="R109" s="59"/>
      <c r="S109" s="59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</row>
    <row r="110" spans="1:19" ht="9" customHeight="1" outlineLevel="2">
      <c r="A110" s="3"/>
      <c r="B110" s="25"/>
      <c r="C110" s="25" t="s">
        <v>95</v>
      </c>
      <c r="D110" s="26"/>
      <c r="E110" s="5" t="s">
        <v>6</v>
      </c>
      <c r="F110" s="5" t="s">
        <v>6</v>
      </c>
      <c r="G110" s="5">
        <v>31</v>
      </c>
      <c r="H110" s="15">
        <v>62</v>
      </c>
      <c r="I110" s="15" t="s">
        <v>6</v>
      </c>
      <c r="J110" s="15">
        <v>39</v>
      </c>
      <c r="K110" s="15" t="s">
        <v>6</v>
      </c>
      <c r="L110" s="15" t="s">
        <v>6</v>
      </c>
      <c r="M110" s="15" t="s">
        <v>6</v>
      </c>
      <c r="N110" s="15" t="s">
        <v>6</v>
      </c>
      <c r="O110" s="15" t="s">
        <v>6</v>
      </c>
      <c r="P110" s="27">
        <v>651.5</v>
      </c>
      <c r="Q110" s="60"/>
      <c r="R110" s="60"/>
      <c r="S110" s="60"/>
    </row>
    <row r="111" spans="1:19" ht="9" customHeight="1" outlineLevel="2">
      <c r="A111" s="3"/>
      <c r="B111" s="25"/>
      <c r="C111" s="25" t="s">
        <v>96</v>
      </c>
      <c r="D111" s="26"/>
      <c r="E111" s="5" t="s">
        <v>6</v>
      </c>
      <c r="F111" s="5" t="s">
        <v>6</v>
      </c>
      <c r="G111" s="5">
        <v>0</v>
      </c>
      <c r="H111" s="15">
        <v>0</v>
      </c>
      <c r="I111" s="15">
        <v>5</v>
      </c>
      <c r="J111" s="15" t="s">
        <v>6</v>
      </c>
      <c r="K111" s="15" t="s">
        <v>6</v>
      </c>
      <c r="L111" s="15" t="s">
        <v>6</v>
      </c>
      <c r="M111" s="15" t="s">
        <v>6</v>
      </c>
      <c r="N111" s="15" t="s">
        <v>6</v>
      </c>
      <c r="O111" s="15" t="s">
        <v>6</v>
      </c>
      <c r="P111" s="27">
        <v>5.4</v>
      </c>
      <c r="Q111" s="60"/>
      <c r="R111" s="60"/>
      <c r="S111" s="60"/>
    </row>
    <row r="112" spans="1:19" ht="9" customHeight="1" outlineLevel="2">
      <c r="A112" s="3"/>
      <c r="B112" s="25"/>
      <c r="C112" s="25" t="s">
        <v>97</v>
      </c>
      <c r="D112" s="26"/>
      <c r="E112" s="5" t="s">
        <v>6</v>
      </c>
      <c r="F112" s="5" t="s">
        <v>6</v>
      </c>
      <c r="G112" s="5">
        <v>0</v>
      </c>
      <c r="H112" s="15">
        <v>0</v>
      </c>
      <c r="I112" s="15">
        <v>6</v>
      </c>
      <c r="J112" s="15" t="s">
        <v>6</v>
      </c>
      <c r="K112" s="15" t="s">
        <v>6</v>
      </c>
      <c r="L112" s="15" t="s">
        <v>6</v>
      </c>
      <c r="M112" s="15" t="s">
        <v>6</v>
      </c>
      <c r="N112" s="15" t="s">
        <v>6</v>
      </c>
      <c r="O112" s="15" t="s">
        <v>6</v>
      </c>
      <c r="P112" s="27">
        <v>6.5</v>
      </c>
      <c r="Q112" s="60"/>
      <c r="R112" s="60"/>
      <c r="S112" s="60"/>
    </row>
    <row r="113" spans="1:19" ht="9" customHeight="1" outlineLevel="2">
      <c r="A113" s="3"/>
      <c r="B113" s="25"/>
      <c r="C113" s="25" t="s">
        <v>98</v>
      </c>
      <c r="D113" s="26"/>
      <c r="E113" s="5" t="s">
        <v>6</v>
      </c>
      <c r="F113" s="5" t="s">
        <v>6</v>
      </c>
      <c r="G113" s="5">
        <v>3</v>
      </c>
      <c r="H113" s="15">
        <v>13</v>
      </c>
      <c r="I113" s="15">
        <v>0</v>
      </c>
      <c r="J113" s="15" t="s">
        <v>6</v>
      </c>
      <c r="K113" s="15" t="s">
        <v>6</v>
      </c>
      <c r="L113" s="15" t="s">
        <v>6</v>
      </c>
      <c r="M113" s="15" t="s">
        <v>6</v>
      </c>
      <c r="N113" s="15" t="s">
        <v>6</v>
      </c>
      <c r="O113" s="15" t="s">
        <v>6</v>
      </c>
      <c r="P113" s="27">
        <v>97.5</v>
      </c>
      <c r="Q113" s="60"/>
      <c r="R113" s="60"/>
      <c r="S113" s="60"/>
    </row>
    <row r="114" spans="1:19" ht="9" customHeight="1" outlineLevel="2">
      <c r="A114" s="3"/>
      <c r="B114" s="25"/>
      <c r="C114" s="25" t="s">
        <v>99</v>
      </c>
      <c r="D114" s="26"/>
      <c r="E114" s="5" t="s">
        <v>6</v>
      </c>
      <c r="F114" s="5" t="s">
        <v>6</v>
      </c>
      <c r="G114" s="5">
        <v>38</v>
      </c>
      <c r="H114" s="15">
        <v>4</v>
      </c>
      <c r="I114" s="15">
        <v>0</v>
      </c>
      <c r="J114" s="15" t="s">
        <v>6</v>
      </c>
      <c r="K114" s="15" t="s">
        <v>6</v>
      </c>
      <c r="L114" s="15" t="s">
        <v>6</v>
      </c>
      <c r="M114" s="15" t="s">
        <v>6</v>
      </c>
      <c r="N114" s="15" t="s">
        <v>6</v>
      </c>
      <c r="O114" s="15" t="s">
        <v>6</v>
      </c>
      <c r="P114" s="27">
        <v>245.6</v>
      </c>
      <c r="Q114" s="60"/>
      <c r="R114" s="60"/>
      <c r="S114" s="60"/>
    </row>
    <row r="115" spans="1:19" ht="9" customHeight="1" outlineLevel="2">
      <c r="A115" s="3"/>
      <c r="B115" s="25"/>
      <c r="C115" s="25" t="s">
        <v>100</v>
      </c>
      <c r="D115" s="26"/>
      <c r="E115" s="5" t="s">
        <v>6</v>
      </c>
      <c r="F115" s="5" t="s">
        <v>6</v>
      </c>
      <c r="G115" s="5">
        <v>0</v>
      </c>
      <c r="H115" s="15">
        <v>0</v>
      </c>
      <c r="I115" s="15">
        <v>21</v>
      </c>
      <c r="J115" s="15" t="s">
        <v>6</v>
      </c>
      <c r="K115" s="15" t="s">
        <v>6</v>
      </c>
      <c r="L115" s="15" t="s">
        <v>6</v>
      </c>
      <c r="M115" s="15" t="s">
        <v>6</v>
      </c>
      <c r="N115" s="15" t="s">
        <v>6</v>
      </c>
      <c r="O115" s="15" t="s">
        <v>6</v>
      </c>
      <c r="P115" s="27">
        <v>38.6</v>
      </c>
      <c r="Q115" s="60"/>
      <c r="R115" s="60"/>
      <c r="S115" s="60"/>
    </row>
    <row r="116" spans="1:19" ht="9" customHeight="1" outlineLevel="2">
      <c r="A116" s="3"/>
      <c r="B116" s="25"/>
      <c r="C116" s="25" t="s">
        <v>101</v>
      </c>
      <c r="D116" s="26"/>
      <c r="E116" s="5" t="s">
        <v>6</v>
      </c>
      <c r="F116" s="5" t="s">
        <v>6</v>
      </c>
      <c r="G116" s="5">
        <v>4</v>
      </c>
      <c r="H116" s="15">
        <v>8</v>
      </c>
      <c r="I116" s="15" t="s">
        <v>6</v>
      </c>
      <c r="J116" s="15" t="s">
        <v>6</v>
      </c>
      <c r="K116" s="15" t="s">
        <v>6</v>
      </c>
      <c r="L116" s="15" t="s">
        <v>6</v>
      </c>
      <c r="M116" s="15" t="s">
        <v>6</v>
      </c>
      <c r="N116" s="15" t="s">
        <v>6</v>
      </c>
      <c r="O116" s="15" t="s">
        <v>6</v>
      </c>
      <c r="P116" s="27">
        <v>59</v>
      </c>
      <c r="Q116" s="60"/>
      <c r="R116" s="60"/>
      <c r="S116" s="60"/>
    </row>
    <row r="117" spans="1:19" ht="9" customHeight="1" outlineLevel="2">
      <c r="A117" s="3"/>
      <c r="B117" s="25"/>
      <c r="C117" s="25" t="s">
        <v>102</v>
      </c>
      <c r="D117" s="26"/>
      <c r="E117" s="5" t="s">
        <v>6</v>
      </c>
      <c r="F117" s="5" t="s">
        <v>6</v>
      </c>
      <c r="G117" s="5">
        <v>27</v>
      </c>
      <c r="H117" s="15">
        <v>3</v>
      </c>
      <c r="I117" s="15">
        <v>2</v>
      </c>
      <c r="J117" s="15" t="s">
        <v>6</v>
      </c>
      <c r="K117" s="15" t="s">
        <v>6</v>
      </c>
      <c r="L117" s="15" t="s">
        <v>6</v>
      </c>
      <c r="M117" s="15" t="s">
        <v>6</v>
      </c>
      <c r="N117" s="15" t="s">
        <v>6</v>
      </c>
      <c r="O117" s="15" t="s">
        <v>6</v>
      </c>
      <c r="P117" s="27">
        <v>215.7</v>
      </c>
      <c r="Q117" s="60"/>
      <c r="R117" s="60"/>
      <c r="S117" s="60"/>
    </row>
    <row r="118" spans="1:19" ht="9" customHeight="1" outlineLevel="2">
      <c r="A118" s="3"/>
      <c r="B118" s="25"/>
      <c r="C118" s="25" t="s">
        <v>103</v>
      </c>
      <c r="D118" s="26"/>
      <c r="E118" s="5" t="s">
        <v>6</v>
      </c>
      <c r="F118" s="5" t="s">
        <v>6</v>
      </c>
      <c r="G118" s="5">
        <v>16</v>
      </c>
      <c r="H118" s="15">
        <v>15</v>
      </c>
      <c r="I118" s="15">
        <v>2</v>
      </c>
      <c r="J118" s="15" t="s">
        <v>6</v>
      </c>
      <c r="K118" s="15" t="s">
        <v>6</v>
      </c>
      <c r="L118" s="15" t="s">
        <v>6</v>
      </c>
      <c r="M118" s="15" t="s">
        <v>6</v>
      </c>
      <c r="N118" s="15" t="s">
        <v>6</v>
      </c>
      <c r="O118" s="15" t="s">
        <v>6</v>
      </c>
      <c r="P118" s="27">
        <v>213.5</v>
      </c>
      <c r="Q118" s="60"/>
      <c r="R118" s="60"/>
      <c r="S118" s="60"/>
    </row>
    <row r="119" spans="1:19" ht="9" customHeight="1" outlineLevel="2">
      <c r="A119" s="3"/>
      <c r="B119" s="25"/>
      <c r="C119" s="25" t="s">
        <v>104</v>
      </c>
      <c r="D119" s="26"/>
      <c r="E119" s="5" t="s">
        <v>6</v>
      </c>
      <c r="F119" s="5" t="s">
        <v>6</v>
      </c>
      <c r="G119" s="5">
        <v>29</v>
      </c>
      <c r="H119" s="15">
        <v>8</v>
      </c>
      <c r="I119" s="15">
        <v>10</v>
      </c>
      <c r="J119" s="15" t="s">
        <v>6</v>
      </c>
      <c r="K119" s="15" t="s">
        <v>6</v>
      </c>
      <c r="L119" s="15" t="s">
        <v>6</v>
      </c>
      <c r="M119" s="15" t="s">
        <v>6</v>
      </c>
      <c r="N119" s="15" t="s">
        <v>6</v>
      </c>
      <c r="O119" s="15" t="s">
        <v>6</v>
      </c>
      <c r="P119" s="27">
        <v>236.6</v>
      </c>
      <c r="Q119" s="60"/>
      <c r="R119" s="60"/>
      <c r="S119" s="60"/>
    </row>
    <row r="120" spans="1:19" ht="9" customHeight="1" outlineLevel="2">
      <c r="A120" s="3"/>
      <c r="B120" s="25"/>
      <c r="C120" s="25" t="s">
        <v>105</v>
      </c>
      <c r="D120" s="26"/>
      <c r="E120" s="5" t="s">
        <v>6</v>
      </c>
      <c r="F120" s="5" t="s">
        <v>6</v>
      </c>
      <c r="G120" s="5">
        <v>12</v>
      </c>
      <c r="H120" s="15">
        <v>6</v>
      </c>
      <c r="I120" s="15">
        <v>2</v>
      </c>
      <c r="J120" s="15" t="s">
        <v>6</v>
      </c>
      <c r="K120" s="15" t="s">
        <v>6</v>
      </c>
      <c r="L120" s="15" t="s">
        <v>6</v>
      </c>
      <c r="M120" s="15" t="s">
        <v>6</v>
      </c>
      <c r="N120" s="15" t="s">
        <v>6</v>
      </c>
      <c r="O120" s="15" t="s">
        <v>6</v>
      </c>
      <c r="P120" s="27">
        <v>106.60000000000001</v>
      </c>
      <c r="Q120" s="60"/>
      <c r="R120" s="60"/>
      <c r="S120" s="60"/>
    </row>
    <row r="121" spans="1:19" ht="9" customHeight="1" outlineLevel="2">
      <c r="A121" s="3"/>
      <c r="B121" s="25"/>
      <c r="C121" s="25" t="s">
        <v>106</v>
      </c>
      <c r="D121" s="26"/>
      <c r="E121" s="5" t="s">
        <v>6</v>
      </c>
      <c r="F121" s="5" t="s">
        <v>6</v>
      </c>
      <c r="G121" s="5">
        <v>15</v>
      </c>
      <c r="H121" s="15">
        <v>4</v>
      </c>
      <c r="I121" s="15">
        <v>1</v>
      </c>
      <c r="J121" s="15" t="s">
        <v>6</v>
      </c>
      <c r="K121" s="15" t="s">
        <v>6</v>
      </c>
      <c r="L121" s="15" t="s">
        <v>6</v>
      </c>
      <c r="M121" s="15" t="s">
        <v>6</v>
      </c>
      <c r="N121" s="15" t="s">
        <v>6</v>
      </c>
      <c r="O121" s="15" t="s">
        <v>6</v>
      </c>
      <c r="P121" s="27">
        <v>120.8</v>
      </c>
      <c r="Q121" s="60"/>
      <c r="R121" s="60"/>
      <c r="S121" s="60"/>
    </row>
    <row r="122" spans="1:195" s="24" customFormat="1" ht="12.75" outlineLevel="1">
      <c r="A122" s="2"/>
      <c r="B122" s="7" t="s">
        <v>107</v>
      </c>
      <c r="C122" s="7"/>
      <c r="D122" s="20"/>
      <c r="E122" s="21">
        <v>0</v>
      </c>
      <c r="F122" s="21">
        <v>0</v>
      </c>
      <c r="G122" s="21">
        <v>0</v>
      </c>
      <c r="H122" s="22">
        <v>0</v>
      </c>
      <c r="I122" s="22">
        <v>0</v>
      </c>
      <c r="J122" s="22">
        <f aca="true" t="shared" si="27" ref="J122:O122">+SUM(J123)</f>
        <v>120</v>
      </c>
      <c r="K122" s="22">
        <f t="shared" si="27"/>
        <v>0</v>
      </c>
      <c r="L122" s="22">
        <f t="shared" si="27"/>
        <v>0</v>
      </c>
      <c r="M122" s="22">
        <f t="shared" si="27"/>
        <v>0</v>
      </c>
      <c r="N122" s="22">
        <f t="shared" si="27"/>
        <v>0</v>
      </c>
      <c r="O122" s="22">
        <f t="shared" si="27"/>
        <v>0</v>
      </c>
      <c r="P122" s="23">
        <v>497.8</v>
      </c>
      <c r="Q122" s="59"/>
      <c r="R122" s="59"/>
      <c r="S122" s="59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</row>
    <row r="123" spans="1:19" ht="9" customHeight="1" outlineLevel="2">
      <c r="A123" s="3"/>
      <c r="B123" s="25"/>
      <c r="C123" s="25" t="s">
        <v>288</v>
      </c>
      <c r="D123" s="26"/>
      <c r="E123" s="5" t="s">
        <v>6</v>
      </c>
      <c r="F123" s="5" t="s">
        <v>6</v>
      </c>
      <c r="G123" s="5" t="s">
        <v>6</v>
      </c>
      <c r="H123" s="15" t="s">
        <v>6</v>
      </c>
      <c r="I123" s="15" t="s">
        <v>6</v>
      </c>
      <c r="J123" s="15">
        <v>120</v>
      </c>
      <c r="K123" s="15" t="s">
        <v>6</v>
      </c>
      <c r="L123" s="15" t="s">
        <v>6</v>
      </c>
      <c r="M123" s="15" t="s">
        <v>6</v>
      </c>
      <c r="N123" s="15" t="s">
        <v>6</v>
      </c>
      <c r="O123" s="15" t="s">
        <v>6</v>
      </c>
      <c r="P123" s="27">
        <v>497.8</v>
      </c>
      <c r="Q123" s="60"/>
      <c r="R123" s="60"/>
      <c r="S123" s="60"/>
    </row>
    <row r="124" spans="1:195" s="17" customFormat="1" ht="30" customHeight="1" outlineLevel="2">
      <c r="A124" s="11"/>
      <c r="B124" s="7"/>
      <c r="C124" s="18"/>
      <c r="D124" s="1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4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</row>
    <row r="125" spans="1:16" s="57" customFormat="1" ht="34.5" customHeight="1" outlineLevel="2">
      <c r="A125" s="42"/>
      <c r="B125" s="43"/>
      <c r="C125" s="58"/>
      <c r="D125" s="44"/>
      <c r="E125" s="45" t="s">
        <v>270</v>
      </c>
      <c r="F125" s="45" t="s">
        <v>271</v>
      </c>
      <c r="G125" s="45" t="s">
        <v>272</v>
      </c>
      <c r="H125" s="45" t="s">
        <v>273</v>
      </c>
      <c r="I125" s="45" t="s">
        <v>274</v>
      </c>
      <c r="J125" s="45" t="s">
        <v>1</v>
      </c>
      <c r="K125" s="45" t="s">
        <v>275</v>
      </c>
      <c r="L125" s="46" t="s">
        <v>276</v>
      </c>
      <c r="M125" s="46" t="s">
        <v>277</v>
      </c>
      <c r="N125" s="46" t="s">
        <v>278</v>
      </c>
      <c r="O125" s="47" t="s">
        <v>279</v>
      </c>
      <c r="P125" s="48" t="s">
        <v>280</v>
      </c>
    </row>
    <row r="126" spans="1:195" s="19" customFormat="1" ht="30" customHeight="1">
      <c r="A126" s="6" t="s">
        <v>108</v>
      </c>
      <c r="B126" s="7"/>
      <c r="C126" s="18"/>
      <c r="D126" s="6"/>
      <c r="E126" s="9">
        <f>+E127</f>
        <v>21088</v>
      </c>
      <c r="F126" s="9">
        <f aca="true" t="shared" si="28" ref="F126:O126">+SUM(F127,F131)</f>
        <v>33</v>
      </c>
      <c r="G126" s="9">
        <f t="shared" si="28"/>
        <v>114</v>
      </c>
      <c r="H126" s="9">
        <f t="shared" si="28"/>
        <v>0</v>
      </c>
      <c r="I126" s="9">
        <f t="shared" si="28"/>
        <v>31</v>
      </c>
      <c r="J126" s="9">
        <f t="shared" si="28"/>
        <v>0</v>
      </c>
      <c r="K126" s="9">
        <f t="shared" si="28"/>
        <v>0</v>
      </c>
      <c r="L126" s="9">
        <f t="shared" si="28"/>
        <v>22.242500000000003</v>
      </c>
      <c r="M126" s="9">
        <f t="shared" si="28"/>
        <v>50.49904529510183</v>
      </c>
      <c r="N126" s="9">
        <f t="shared" si="28"/>
        <v>57.97144753937575</v>
      </c>
      <c r="O126" s="9">
        <f t="shared" si="28"/>
        <v>77.55402839669993</v>
      </c>
      <c r="P126" s="9">
        <v>2181.5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</row>
    <row r="127" spans="1:195" s="24" customFormat="1" ht="12.75" outlineLevel="1">
      <c r="A127" s="2"/>
      <c r="B127" s="7" t="s">
        <v>3</v>
      </c>
      <c r="C127" s="7"/>
      <c r="D127" s="20"/>
      <c r="E127" s="21">
        <f>+SUM(E128)</f>
        <v>21088</v>
      </c>
      <c r="F127" s="21">
        <f aca="true" t="shared" si="29" ref="F127:O127">+SUM(F128)</f>
        <v>33</v>
      </c>
      <c r="G127" s="21">
        <f t="shared" si="29"/>
        <v>43</v>
      </c>
      <c r="H127" s="22">
        <f t="shared" si="29"/>
        <v>0</v>
      </c>
      <c r="I127" s="22">
        <f t="shared" si="29"/>
        <v>0</v>
      </c>
      <c r="J127" s="22">
        <f t="shared" si="29"/>
        <v>0</v>
      </c>
      <c r="K127" s="22">
        <f t="shared" si="29"/>
        <v>0</v>
      </c>
      <c r="L127" s="22">
        <f t="shared" si="29"/>
        <v>22.242500000000003</v>
      </c>
      <c r="M127" s="22">
        <f t="shared" si="29"/>
        <v>50.49904529510183</v>
      </c>
      <c r="N127" s="22">
        <f t="shared" si="29"/>
        <v>57.97144753937575</v>
      </c>
      <c r="O127" s="22">
        <f t="shared" si="29"/>
        <v>77.55402839669993</v>
      </c>
      <c r="P127" s="23">
        <v>1587.3000000000002</v>
      </c>
      <c r="Q127" s="59"/>
      <c r="R127" s="59"/>
      <c r="S127" s="59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</row>
    <row r="128" spans="1:19" ht="9" customHeight="1" outlineLevel="2">
      <c r="A128" s="3"/>
      <c r="B128" s="25"/>
      <c r="C128" s="25" t="s">
        <v>109</v>
      </c>
      <c r="D128" s="26"/>
      <c r="E128" s="5">
        <f aca="true" t="shared" si="30" ref="E128:K128">SUM(E129:E130)</f>
        <v>21088</v>
      </c>
      <c r="F128" s="5">
        <f t="shared" si="30"/>
        <v>33</v>
      </c>
      <c r="G128" s="5">
        <f t="shared" si="30"/>
        <v>43</v>
      </c>
      <c r="H128" s="15">
        <f t="shared" si="30"/>
        <v>0</v>
      </c>
      <c r="I128" s="15">
        <f t="shared" si="30"/>
        <v>0</v>
      </c>
      <c r="J128" s="15">
        <f t="shared" si="30"/>
        <v>0</v>
      </c>
      <c r="K128" s="15">
        <f t="shared" si="30"/>
        <v>0</v>
      </c>
      <c r="L128" s="15">
        <f>+SUM(L129:L130)</f>
        <v>22.242500000000003</v>
      </c>
      <c r="M128" s="15">
        <f>+SUM(M129:M130)</f>
        <v>50.49904529510183</v>
      </c>
      <c r="N128" s="15">
        <f>+SUM(N129:N130)</f>
        <v>57.97144753937575</v>
      </c>
      <c r="O128" s="15">
        <f>+SUM(O129:O130)</f>
        <v>77.55402839669993</v>
      </c>
      <c r="P128" s="27">
        <v>1587.3000000000002</v>
      </c>
      <c r="Q128" s="60"/>
      <c r="R128" s="60"/>
      <c r="S128" s="60"/>
    </row>
    <row r="129" spans="1:195" s="17" customFormat="1" ht="9" customHeight="1" outlineLevel="3">
      <c r="A129" s="11"/>
      <c r="B129" s="7"/>
      <c r="C129" s="18"/>
      <c r="D129" s="12" t="s">
        <v>110</v>
      </c>
      <c r="E129" s="13">
        <f>13971+1683+1452+1161</f>
        <v>18267</v>
      </c>
      <c r="F129" s="13">
        <v>33</v>
      </c>
      <c r="G129" s="13">
        <v>18</v>
      </c>
      <c r="H129" s="14" t="s">
        <v>6</v>
      </c>
      <c r="I129" s="14" t="s">
        <v>6</v>
      </c>
      <c r="J129" s="14" t="s">
        <v>6</v>
      </c>
      <c r="K129" s="14" t="s">
        <v>6</v>
      </c>
      <c r="L129" s="15">
        <v>22.119300000000003</v>
      </c>
      <c r="M129" s="15">
        <v>44.9658715802227</v>
      </c>
      <c r="N129" s="15">
        <v>47.37144753937575</v>
      </c>
      <c r="O129" s="15">
        <v>58.74435929152484</v>
      </c>
      <c r="P129" s="16" t="s">
        <v>6</v>
      </c>
      <c r="Q129" s="61"/>
      <c r="R129" s="61"/>
      <c r="S129" s="6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</row>
    <row r="130" spans="1:195" s="17" customFormat="1" ht="9" customHeight="1" outlineLevel="3">
      <c r="A130" s="11"/>
      <c r="B130" s="7"/>
      <c r="C130" s="18"/>
      <c r="D130" s="12" t="s">
        <v>111</v>
      </c>
      <c r="E130" s="13">
        <v>2821</v>
      </c>
      <c r="F130" s="13" t="s">
        <v>6</v>
      </c>
      <c r="G130" s="13">
        <v>25</v>
      </c>
      <c r="H130" s="14" t="s">
        <v>6</v>
      </c>
      <c r="I130" s="14" t="s">
        <v>6</v>
      </c>
      <c r="J130" s="14" t="s">
        <v>6</v>
      </c>
      <c r="K130" s="14" t="s">
        <v>6</v>
      </c>
      <c r="L130" s="15">
        <v>0.12319999999999998</v>
      </c>
      <c r="M130" s="15">
        <v>5.5331737148791325</v>
      </c>
      <c r="N130" s="15">
        <v>10.6</v>
      </c>
      <c r="O130" s="15">
        <v>18.8096691051751</v>
      </c>
      <c r="P130" s="16" t="s">
        <v>6</v>
      </c>
      <c r="Q130" s="61"/>
      <c r="R130" s="61"/>
      <c r="S130" s="6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</row>
    <row r="131" spans="1:195" s="24" customFormat="1" ht="12.75" outlineLevel="1">
      <c r="A131" s="2"/>
      <c r="B131" s="7" t="s">
        <v>14</v>
      </c>
      <c r="C131" s="7"/>
      <c r="D131" s="20"/>
      <c r="E131" s="21">
        <f>+SUM(E132:E135)</f>
        <v>0</v>
      </c>
      <c r="F131" s="21">
        <f>+SUM(F132:F135)</f>
        <v>0</v>
      </c>
      <c r="G131" s="21">
        <f>+SUM(G132:G135)</f>
        <v>71</v>
      </c>
      <c r="H131" s="22">
        <f>+SUM(H132:H135)</f>
        <v>0</v>
      </c>
      <c r="I131" s="22">
        <f>+SUM(I132:I135)</f>
        <v>31</v>
      </c>
      <c r="J131" s="22">
        <f aca="true" t="shared" si="31" ref="J131:O131">+SUM(J132:J134)</f>
        <v>0</v>
      </c>
      <c r="K131" s="22">
        <f t="shared" si="31"/>
        <v>0</v>
      </c>
      <c r="L131" s="22">
        <f t="shared" si="31"/>
        <v>0</v>
      </c>
      <c r="M131" s="22">
        <f t="shared" si="31"/>
        <v>0</v>
      </c>
      <c r="N131" s="22">
        <f t="shared" si="31"/>
        <v>0</v>
      </c>
      <c r="O131" s="22">
        <f t="shared" si="31"/>
        <v>0</v>
      </c>
      <c r="P131" s="23">
        <v>594.1999999999999</v>
      </c>
      <c r="Q131" s="59"/>
      <c r="R131" s="59"/>
      <c r="S131" s="59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</row>
    <row r="132" spans="1:19" ht="9" customHeight="1" outlineLevel="2">
      <c r="A132" s="3"/>
      <c r="B132" s="25"/>
      <c r="C132" s="25" t="s">
        <v>112</v>
      </c>
      <c r="D132" s="26"/>
      <c r="E132" s="5" t="s">
        <v>6</v>
      </c>
      <c r="F132" s="5" t="s">
        <v>6</v>
      </c>
      <c r="G132" s="5">
        <v>39</v>
      </c>
      <c r="H132" s="15" t="s">
        <v>6</v>
      </c>
      <c r="I132" s="15" t="s">
        <v>6</v>
      </c>
      <c r="J132" s="15" t="s">
        <v>6</v>
      </c>
      <c r="K132" s="15" t="s">
        <v>6</v>
      </c>
      <c r="L132" s="15" t="s">
        <v>6</v>
      </c>
      <c r="M132" s="15" t="s">
        <v>6</v>
      </c>
      <c r="N132" s="15" t="s">
        <v>6</v>
      </c>
      <c r="O132" s="15" t="s">
        <v>6</v>
      </c>
      <c r="P132" s="27">
        <v>297.5</v>
      </c>
      <c r="Q132" s="60"/>
      <c r="R132" s="60"/>
      <c r="S132" s="60"/>
    </row>
    <row r="133" spans="1:19" ht="9" customHeight="1" outlineLevel="2">
      <c r="A133" s="3"/>
      <c r="B133" s="25"/>
      <c r="C133" s="25" t="s">
        <v>113</v>
      </c>
      <c r="D133" s="26"/>
      <c r="E133" s="5" t="s">
        <v>6</v>
      </c>
      <c r="F133" s="5" t="s">
        <v>6</v>
      </c>
      <c r="G133" s="5">
        <v>32</v>
      </c>
      <c r="H133" s="15" t="s">
        <v>6</v>
      </c>
      <c r="I133" s="15" t="s">
        <v>6</v>
      </c>
      <c r="J133" s="15" t="s">
        <v>6</v>
      </c>
      <c r="K133" s="15" t="s">
        <v>6</v>
      </c>
      <c r="L133" s="15" t="s">
        <v>6</v>
      </c>
      <c r="M133" s="15" t="s">
        <v>6</v>
      </c>
      <c r="N133" s="15" t="s">
        <v>6</v>
      </c>
      <c r="O133" s="15" t="s">
        <v>6</v>
      </c>
      <c r="P133" s="27">
        <v>245.5</v>
      </c>
      <c r="Q133" s="60"/>
      <c r="R133" s="60"/>
      <c r="S133" s="60"/>
    </row>
    <row r="134" spans="1:19" ht="9" customHeight="1" outlineLevel="2">
      <c r="A134" s="3"/>
      <c r="B134" s="25"/>
      <c r="C134" s="25" t="s">
        <v>114</v>
      </c>
      <c r="D134" s="26"/>
      <c r="E134" s="5" t="s">
        <v>6</v>
      </c>
      <c r="F134" s="5" t="s">
        <v>6</v>
      </c>
      <c r="G134" s="5">
        <v>0</v>
      </c>
      <c r="H134" s="15" t="s">
        <v>6</v>
      </c>
      <c r="I134" s="15">
        <v>26</v>
      </c>
      <c r="J134" s="15" t="s">
        <v>6</v>
      </c>
      <c r="K134" s="15" t="s">
        <v>6</v>
      </c>
      <c r="L134" s="15" t="s">
        <v>6</v>
      </c>
      <c r="M134" s="15" t="s">
        <v>6</v>
      </c>
      <c r="N134" s="15" t="s">
        <v>6</v>
      </c>
      <c r="O134" s="15" t="s">
        <v>6</v>
      </c>
      <c r="P134" s="27">
        <v>45.8</v>
      </c>
      <c r="Q134" s="60"/>
      <c r="R134" s="60"/>
      <c r="S134" s="60"/>
    </row>
    <row r="135" spans="1:19" ht="9" customHeight="1" outlineLevel="2">
      <c r="A135" s="3"/>
      <c r="B135" s="25"/>
      <c r="C135" s="25" t="s">
        <v>115</v>
      </c>
      <c r="D135" s="26"/>
      <c r="E135" s="5" t="s">
        <v>6</v>
      </c>
      <c r="F135" s="5" t="s">
        <v>6</v>
      </c>
      <c r="G135" s="5" t="s">
        <v>6</v>
      </c>
      <c r="H135" s="15" t="s">
        <v>6</v>
      </c>
      <c r="I135" s="15">
        <v>5</v>
      </c>
      <c r="J135" s="15" t="s">
        <v>6</v>
      </c>
      <c r="K135" s="15" t="s">
        <v>6</v>
      </c>
      <c r="L135" s="15" t="s">
        <v>6</v>
      </c>
      <c r="M135" s="15" t="s">
        <v>6</v>
      </c>
      <c r="N135" s="15" t="s">
        <v>6</v>
      </c>
      <c r="O135" s="15" t="s">
        <v>6</v>
      </c>
      <c r="P135" s="27">
        <v>5.4</v>
      </c>
      <c r="Q135" s="60"/>
      <c r="R135" s="60"/>
      <c r="S135" s="60"/>
    </row>
    <row r="136" spans="1:16" s="57" customFormat="1" ht="34.5" customHeight="1" outlineLevel="2">
      <c r="A136" s="42"/>
      <c r="B136" s="43"/>
      <c r="C136" s="58"/>
      <c r="D136" s="44"/>
      <c r="E136" s="45" t="s">
        <v>270</v>
      </c>
      <c r="F136" s="45" t="s">
        <v>271</v>
      </c>
      <c r="G136" s="45" t="s">
        <v>272</v>
      </c>
      <c r="H136" s="45" t="s">
        <v>273</v>
      </c>
      <c r="I136" s="45" t="s">
        <v>274</v>
      </c>
      <c r="J136" s="45" t="s">
        <v>1</v>
      </c>
      <c r="K136" s="45" t="s">
        <v>275</v>
      </c>
      <c r="L136" s="46" t="s">
        <v>276</v>
      </c>
      <c r="M136" s="46" t="s">
        <v>277</v>
      </c>
      <c r="N136" s="46" t="s">
        <v>278</v>
      </c>
      <c r="O136" s="47" t="s">
        <v>279</v>
      </c>
      <c r="P136" s="48" t="s">
        <v>280</v>
      </c>
    </row>
    <row r="137" spans="1:195" s="17" customFormat="1" ht="30" customHeight="1">
      <c r="A137" s="6" t="s">
        <v>116</v>
      </c>
      <c r="B137" s="7"/>
      <c r="C137" s="18"/>
      <c r="D137" s="6"/>
      <c r="E137" s="9">
        <f>+E192</f>
        <v>202341</v>
      </c>
      <c r="F137" s="9">
        <f>+SUM(F138,F192,F216,F248,G258)</f>
        <v>714</v>
      </c>
      <c r="G137" s="9">
        <f>+SUM(G138,G192,G216,G248,H258)</f>
        <v>1366</v>
      </c>
      <c r="H137" s="9">
        <f>+SUM(H138,H192,H216,H248,I258)</f>
        <v>186</v>
      </c>
      <c r="I137" s="9">
        <f>+SUM(I138,I192,I216,I248,J258)</f>
        <v>399</v>
      </c>
      <c r="J137" s="9">
        <f>+SUM(J138,J192,J216,J248)</f>
        <v>128</v>
      </c>
      <c r="K137" s="9">
        <f>+SUM(K138,K192,K216,K248,L258)</f>
        <v>21</v>
      </c>
      <c r="L137" s="9">
        <f>+SUM(L138,L192,L216,L248)</f>
        <v>591.5239962076195</v>
      </c>
      <c r="M137" s="9">
        <f>+SUM(M138,M192,M216,M248,N258)</f>
        <v>1273.851197008596</v>
      </c>
      <c r="N137" s="9">
        <f>+SUM(N138,N192,N216,N248,O258)</f>
        <v>847.8779193676801</v>
      </c>
      <c r="O137" s="9">
        <f>+SUM(O138,O192,O216,O248,P258)</f>
        <v>1356.515122021576</v>
      </c>
      <c r="P137" s="9">
        <v>54560.1</v>
      </c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</row>
    <row r="138" spans="1:195" s="24" customFormat="1" ht="12.75" outlineLevel="1">
      <c r="A138" s="2"/>
      <c r="B138" s="7" t="s">
        <v>34</v>
      </c>
      <c r="C138" s="7"/>
      <c r="D138" s="20"/>
      <c r="E138" s="21">
        <f>+E137+E126+E93+E75+E39+E26+E5</f>
        <v>318452</v>
      </c>
      <c r="F138" s="21">
        <f>+F139+F189</f>
        <v>654</v>
      </c>
      <c r="G138" s="21">
        <f aca="true" t="shared" si="32" ref="G138:O138">SUM(G139:G189)</f>
        <v>0</v>
      </c>
      <c r="H138" s="22">
        <f t="shared" si="32"/>
        <v>13</v>
      </c>
      <c r="I138" s="22">
        <f t="shared" si="32"/>
        <v>32</v>
      </c>
      <c r="J138" s="22">
        <f>+J139</f>
        <v>23</v>
      </c>
      <c r="K138" s="22">
        <f t="shared" si="32"/>
        <v>21</v>
      </c>
      <c r="L138" s="22">
        <f t="shared" si="32"/>
        <v>463.57206287428613</v>
      </c>
      <c r="M138" s="22">
        <f t="shared" si="32"/>
        <v>1132.173267772457</v>
      </c>
      <c r="N138" s="22">
        <f t="shared" si="32"/>
        <v>795.2691193676801</v>
      </c>
      <c r="O138" s="22">
        <f t="shared" si="32"/>
        <v>1227.3993267351282</v>
      </c>
      <c r="P138" s="23">
        <v>33344.4</v>
      </c>
      <c r="Q138" s="59"/>
      <c r="R138" s="59"/>
      <c r="S138" s="59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</row>
    <row r="139" spans="1:19" ht="9" customHeight="1" outlineLevel="2">
      <c r="A139" s="3"/>
      <c r="B139" s="25"/>
      <c r="C139" s="25" t="s">
        <v>117</v>
      </c>
      <c r="D139" s="26"/>
      <c r="E139" s="5" t="s">
        <v>6</v>
      </c>
      <c r="F139" s="5">
        <f>+SUM(F140:F188)</f>
        <v>636</v>
      </c>
      <c r="G139" s="5" t="s">
        <v>6</v>
      </c>
      <c r="H139" s="15" t="s">
        <v>6</v>
      </c>
      <c r="I139" s="15">
        <v>32</v>
      </c>
      <c r="J139" s="15">
        <f>+SUM(J140:J188)</f>
        <v>23</v>
      </c>
      <c r="K139" s="15">
        <v>21</v>
      </c>
      <c r="L139" s="15">
        <v>463.57206287428613</v>
      </c>
      <c r="M139" s="15">
        <v>1132.173267772457</v>
      </c>
      <c r="N139" s="15">
        <v>795.2691193676801</v>
      </c>
      <c r="O139" s="15">
        <v>1227.3993267351282</v>
      </c>
      <c r="P139" s="27">
        <v>32787.4</v>
      </c>
      <c r="Q139" s="60"/>
      <c r="R139" s="60"/>
      <c r="S139" s="60"/>
    </row>
    <row r="140" spans="1:195" s="17" customFormat="1" ht="9" customHeight="1" outlineLevel="3">
      <c r="A140" s="11"/>
      <c r="B140" s="7"/>
      <c r="C140" s="18"/>
      <c r="D140" s="12" t="s">
        <v>118</v>
      </c>
      <c r="E140" s="13" t="s">
        <v>6</v>
      </c>
      <c r="F140" s="13">
        <v>21</v>
      </c>
      <c r="G140" s="13" t="s">
        <v>6</v>
      </c>
      <c r="H140" s="14" t="s">
        <v>6</v>
      </c>
      <c r="I140" s="14" t="s">
        <v>6</v>
      </c>
      <c r="J140" s="14" t="s">
        <v>6</v>
      </c>
      <c r="K140" s="14" t="s">
        <v>6</v>
      </c>
      <c r="L140" s="15" t="s">
        <v>6</v>
      </c>
      <c r="M140" s="15" t="s">
        <v>6</v>
      </c>
      <c r="N140" s="15" t="s">
        <v>6</v>
      </c>
      <c r="O140" s="15" t="s">
        <v>6</v>
      </c>
      <c r="P140" s="16" t="s">
        <v>6</v>
      </c>
      <c r="Q140" s="61"/>
      <c r="R140" s="61"/>
      <c r="S140" s="6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</row>
    <row r="141" spans="1:195" s="17" customFormat="1" ht="9" customHeight="1" outlineLevel="3">
      <c r="A141" s="11"/>
      <c r="B141" s="7"/>
      <c r="C141" s="18"/>
      <c r="D141" s="12" t="s">
        <v>119</v>
      </c>
      <c r="E141" s="13" t="s">
        <v>6</v>
      </c>
      <c r="F141" s="13">
        <v>17</v>
      </c>
      <c r="G141" s="13" t="s">
        <v>6</v>
      </c>
      <c r="H141" s="14" t="s">
        <v>6</v>
      </c>
      <c r="I141" s="14" t="s">
        <v>6</v>
      </c>
      <c r="J141" s="14" t="s">
        <v>6</v>
      </c>
      <c r="K141" s="14" t="s">
        <v>6</v>
      </c>
      <c r="L141" s="15" t="s">
        <v>6</v>
      </c>
      <c r="M141" s="15" t="s">
        <v>6</v>
      </c>
      <c r="N141" s="15" t="s">
        <v>6</v>
      </c>
      <c r="O141" s="15" t="s">
        <v>6</v>
      </c>
      <c r="P141" s="16" t="s">
        <v>6</v>
      </c>
      <c r="Q141" s="61"/>
      <c r="R141" s="61"/>
      <c r="S141" s="6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</row>
    <row r="142" spans="1:195" s="17" customFormat="1" ht="9" customHeight="1" outlineLevel="3">
      <c r="A142" s="11"/>
      <c r="B142" s="7"/>
      <c r="C142" s="18"/>
      <c r="D142" s="12" t="s">
        <v>120</v>
      </c>
      <c r="E142" s="13" t="s">
        <v>6</v>
      </c>
      <c r="F142" s="13">
        <v>22</v>
      </c>
      <c r="G142" s="13" t="s">
        <v>6</v>
      </c>
      <c r="H142" s="14" t="s">
        <v>6</v>
      </c>
      <c r="I142" s="14" t="s">
        <v>6</v>
      </c>
      <c r="J142" s="14" t="s">
        <v>6</v>
      </c>
      <c r="K142" s="14" t="s">
        <v>6</v>
      </c>
      <c r="L142" s="15" t="s">
        <v>6</v>
      </c>
      <c r="M142" s="15" t="s">
        <v>6</v>
      </c>
      <c r="N142" s="15" t="s">
        <v>6</v>
      </c>
      <c r="O142" s="15" t="s">
        <v>6</v>
      </c>
      <c r="P142" s="16" t="s">
        <v>6</v>
      </c>
      <c r="Q142" s="61"/>
      <c r="R142" s="61"/>
      <c r="S142" s="6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</row>
    <row r="143" spans="1:195" s="17" customFormat="1" ht="9" customHeight="1" outlineLevel="3">
      <c r="A143" s="11"/>
      <c r="B143" s="7"/>
      <c r="C143" s="18"/>
      <c r="D143" s="12" t="s">
        <v>121</v>
      </c>
      <c r="E143" s="13" t="s">
        <v>6</v>
      </c>
      <c r="F143" s="13">
        <v>6</v>
      </c>
      <c r="G143" s="13" t="s">
        <v>6</v>
      </c>
      <c r="H143" s="14" t="s">
        <v>6</v>
      </c>
      <c r="I143" s="14" t="s">
        <v>6</v>
      </c>
      <c r="J143" s="14" t="s">
        <v>6</v>
      </c>
      <c r="K143" s="14" t="s">
        <v>6</v>
      </c>
      <c r="L143" s="15" t="s">
        <v>6</v>
      </c>
      <c r="M143" s="15" t="s">
        <v>6</v>
      </c>
      <c r="N143" s="15" t="s">
        <v>6</v>
      </c>
      <c r="O143" s="15" t="s">
        <v>6</v>
      </c>
      <c r="P143" s="16" t="s">
        <v>6</v>
      </c>
      <c r="Q143" s="61"/>
      <c r="R143" s="61"/>
      <c r="S143" s="6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</row>
    <row r="144" spans="1:195" s="17" customFormat="1" ht="9" customHeight="1" outlineLevel="3">
      <c r="A144" s="11"/>
      <c r="B144" s="7"/>
      <c r="C144" s="18"/>
      <c r="D144" s="12" t="s">
        <v>122</v>
      </c>
      <c r="E144" s="13" t="s">
        <v>6</v>
      </c>
      <c r="F144" s="13">
        <v>4</v>
      </c>
      <c r="G144" s="13" t="s">
        <v>6</v>
      </c>
      <c r="H144" s="14" t="s">
        <v>6</v>
      </c>
      <c r="I144" s="14" t="s">
        <v>6</v>
      </c>
      <c r="J144" s="14" t="s">
        <v>6</v>
      </c>
      <c r="K144" s="14" t="s">
        <v>6</v>
      </c>
      <c r="L144" s="15" t="s">
        <v>6</v>
      </c>
      <c r="M144" s="15" t="s">
        <v>6</v>
      </c>
      <c r="N144" s="15" t="s">
        <v>6</v>
      </c>
      <c r="O144" s="15" t="s">
        <v>6</v>
      </c>
      <c r="P144" s="16" t="s">
        <v>6</v>
      </c>
      <c r="Q144" s="61"/>
      <c r="R144" s="61"/>
      <c r="S144" s="6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</row>
    <row r="145" spans="1:195" s="17" customFormat="1" ht="9" customHeight="1" outlineLevel="3">
      <c r="A145" s="11"/>
      <c r="B145" s="7"/>
      <c r="C145" s="18"/>
      <c r="D145" s="12" t="s">
        <v>123</v>
      </c>
      <c r="E145" s="13" t="s">
        <v>6</v>
      </c>
      <c r="F145" s="13">
        <v>6</v>
      </c>
      <c r="G145" s="13" t="s">
        <v>6</v>
      </c>
      <c r="H145" s="14" t="s">
        <v>6</v>
      </c>
      <c r="I145" s="14" t="s">
        <v>6</v>
      </c>
      <c r="J145" s="14" t="s">
        <v>6</v>
      </c>
      <c r="K145" s="14" t="s">
        <v>6</v>
      </c>
      <c r="L145" s="15" t="s">
        <v>6</v>
      </c>
      <c r="M145" s="15" t="s">
        <v>6</v>
      </c>
      <c r="N145" s="15" t="s">
        <v>6</v>
      </c>
      <c r="O145" s="15" t="s">
        <v>6</v>
      </c>
      <c r="P145" s="16" t="s">
        <v>6</v>
      </c>
      <c r="Q145" s="61"/>
      <c r="R145" s="61"/>
      <c r="S145" s="6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</row>
    <row r="146" spans="1:195" s="17" customFormat="1" ht="9" customHeight="1" outlineLevel="3">
      <c r="A146" s="11"/>
      <c r="B146" s="7"/>
      <c r="C146" s="18"/>
      <c r="D146" s="12" t="s">
        <v>124</v>
      </c>
      <c r="E146" s="13" t="s">
        <v>6</v>
      </c>
      <c r="F146" s="13">
        <v>19</v>
      </c>
      <c r="G146" s="13" t="s">
        <v>6</v>
      </c>
      <c r="H146" s="14" t="s">
        <v>6</v>
      </c>
      <c r="I146" s="14" t="s">
        <v>6</v>
      </c>
      <c r="J146" s="14" t="s">
        <v>6</v>
      </c>
      <c r="K146" s="14" t="s">
        <v>6</v>
      </c>
      <c r="L146" s="15" t="s">
        <v>6</v>
      </c>
      <c r="M146" s="15" t="s">
        <v>6</v>
      </c>
      <c r="N146" s="15" t="s">
        <v>6</v>
      </c>
      <c r="O146" s="15" t="s">
        <v>6</v>
      </c>
      <c r="P146" s="16" t="s">
        <v>6</v>
      </c>
      <c r="Q146" s="61"/>
      <c r="R146" s="61"/>
      <c r="S146" s="6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</row>
    <row r="147" spans="1:195" s="17" customFormat="1" ht="9" customHeight="1" outlineLevel="3">
      <c r="A147" s="11"/>
      <c r="B147" s="7"/>
      <c r="C147" s="18"/>
      <c r="D147" s="12" t="s">
        <v>125</v>
      </c>
      <c r="E147" s="13" t="s">
        <v>6</v>
      </c>
      <c r="F147" s="13">
        <v>10</v>
      </c>
      <c r="G147" s="13" t="s">
        <v>6</v>
      </c>
      <c r="H147" s="14" t="s">
        <v>6</v>
      </c>
      <c r="I147" s="14" t="s">
        <v>6</v>
      </c>
      <c r="J147" s="14" t="s">
        <v>6</v>
      </c>
      <c r="K147" s="14" t="s">
        <v>6</v>
      </c>
      <c r="L147" s="15" t="s">
        <v>6</v>
      </c>
      <c r="M147" s="15" t="s">
        <v>6</v>
      </c>
      <c r="N147" s="15" t="s">
        <v>6</v>
      </c>
      <c r="O147" s="15" t="s">
        <v>6</v>
      </c>
      <c r="P147" s="16" t="s">
        <v>6</v>
      </c>
      <c r="Q147" s="61"/>
      <c r="R147" s="61"/>
      <c r="S147" s="6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</row>
    <row r="148" spans="1:195" s="17" customFormat="1" ht="9" customHeight="1" outlineLevel="3">
      <c r="A148" s="11"/>
      <c r="B148" s="7"/>
      <c r="C148" s="18"/>
      <c r="D148" s="12" t="s">
        <v>126</v>
      </c>
      <c r="E148" s="13" t="s">
        <v>6</v>
      </c>
      <c r="F148" s="13">
        <v>18</v>
      </c>
      <c r="G148" s="13" t="s">
        <v>6</v>
      </c>
      <c r="H148" s="14" t="s">
        <v>6</v>
      </c>
      <c r="I148" s="14" t="s">
        <v>6</v>
      </c>
      <c r="J148" s="14" t="s">
        <v>6</v>
      </c>
      <c r="K148" s="14" t="s">
        <v>6</v>
      </c>
      <c r="L148" s="15" t="s">
        <v>6</v>
      </c>
      <c r="M148" s="15" t="s">
        <v>6</v>
      </c>
      <c r="N148" s="15" t="s">
        <v>6</v>
      </c>
      <c r="O148" s="15" t="s">
        <v>6</v>
      </c>
      <c r="P148" s="16" t="s">
        <v>6</v>
      </c>
      <c r="Q148" s="61"/>
      <c r="R148" s="61"/>
      <c r="S148" s="6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</row>
    <row r="149" spans="1:195" s="17" customFormat="1" ht="9" customHeight="1" outlineLevel="3">
      <c r="A149" s="11"/>
      <c r="B149" s="7"/>
      <c r="C149" s="18"/>
      <c r="D149" s="12" t="s">
        <v>127</v>
      </c>
      <c r="E149" s="13" t="s">
        <v>6</v>
      </c>
      <c r="F149" s="13">
        <v>15</v>
      </c>
      <c r="G149" s="13" t="s">
        <v>6</v>
      </c>
      <c r="H149" s="14" t="s">
        <v>6</v>
      </c>
      <c r="I149" s="14" t="s">
        <v>6</v>
      </c>
      <c r="J149" s="14" t="s">
        <v>6</v>
      </c>
      <c r="K149" s="14" t="s">
        <v>6</v>
      </c>
      <c r="L149" s="15" t="s">
        <v>6</v>
      </c>
      <c r="M149" s="15" t="s">
        <v>6</v>
      </c>
      <c r="N149" s="15" t="s">
        <v>6</v>
      </c>
      <c r="O149" s="15" t="s">
        <v>6</v>
      </c>
      <c r="P149" s="16" t="s">
        <v>6</v>
      </c>
      <c r="Q149" s="61"/>
      <c r="R149" s="61"/>
      <c r="S149" s="6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</row>
    <row r="150" spans="1:195" s="17" customFormat="1" ht="9" customHeight="1" outlineLevel="3">
      <c r="A150" s="11"/>
      <c r="B150" s="7"/>
      <c r="C150" s="18"/>
      <c r="D150" s="12" t="s">
        <v>128</v>
      </c>
      <c r="E150" s="13" t="s">
        <v>6</v>
      </c>
      <c r="F150" s="13">
        <v>2</v>
      </c>
      <c r="G150" s="13" t="s">
        <v>6</v>
      </c>
      <c r="H150" s="14" t="s">
        <v>6</v>
      </c>
      <c r="I150" s="14" t="s">
        <v>6</v>
      </c>
      <c r="J150" s="14" t="s">
        <v>6</v>
      </c>
      <c r="K150" s="14" t="s">
        <v>6</v>
      </c>
      <c r="L150" s="15" t="s">
        <v>6</v>
      </c>
      <c r="M150" s="15" t="s">
        <v>6</v>
      </c>
      <c r="N150" s="15" t="s">
        <v>6</v>
      </c>
      <c r="O150" s="15" t="s">
        <v>6</v>
      </c>
      <c r="P150" s="16" t="s">
        <v>6</v>
      </c>
      <c r="Q150" s="61"/>
      <c r="R150" s="61"/>
      <c r="S150" s="6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</row>
    <row r="151" spans="1:195" s="17" customFormat="1" ht="9" customHeight="1" outlineLevel="3">
      <c r="A151" s="11"/>
      <c r="B151" s="7"/>
      <c r="C151" s="18"/>
      <c r="D151" s="12" t="s">
        <v>129</v>
      </c>
      <c r="E151" s="13" t="s">
        <v>6</v>
      </c>
      <c r="F151" s="13">
        <v>16</v>
      </c>
      <c r="G151" s="13" t="s">
        <v>6</v>
      </c>
      <c r="H151" s="14" t="s">
        <v>6</v>
      </c>
      <c r="I151" s="14" t="s">
        <v>6</v>
      </c>
      <c r="J151" s="14" t="s">
        <v>6</v>
      </c>
      <c r="K151" s="14" t="s">
        <v>6</v>
      </c>
      <c r="L151" s="15" t="s">
        <v>6</v>
      </c>
      <c r="M151" s="15" t="s">
        <v>6</v>
      </c>
      <c r="N151" s="15" t="s">
        <v>6</v>
      </c>
      <c r="O151" s="15" t="s">
        <v>6</v>
      </c>
      <c r="P151" s="16" t="s">
        <v>6</v>
      </c>
      <c r="Q151" s="61"/>
      <c r="R151" s="61"/>
      <c r="S151" s="6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</row>
    <row r="152" spans="1:195" s="17" customFormat="1" ht="9" customHeight="1" outlineLevel="3">
      <c r="A152" s="11"/>
      <c r="B152" s="7"/>
      <c r="C152" s="18"/>
      <c r="D152" s="12" t="s">
        <v>130</v>
      </c>
      <c r="E152" s="13" t="s">
        <v>6</v>
      </c>
      <c r="F152" s="13">
        <v>15</v>
      </c>
      <c r="G152" s="13" t="s">
        <v>6</v>
      </c>
      <c r="H152" s="14" t="s">
        <v>6</v>
      </c>
      <c r="I152" s="14" t="s">
        <v>6</v>
      </c>
      <c r="J152" s="14" t="s">
        <v>6</v>
      </c>
      <c r="K152" s="14" t="s">
        <v>6</v>
      </c>
      <c r="L152" s="15" t="s">
        <v>6</v>
      </c>
      <c r="M152" s="15" t="s">
        <v>6</v>
      </c>
      <c r="N152" s="15" t="s">
        <v>6</v>
      </c>
      <c r="O152" s="15" t="s">
        <v>6</v>
      </c>
      <c r="P152" s="16" t="s">
        <v>6</v>
      </c>
      <c r="Q152" s="61"/>
      <c r="R152" s="61"/>
      <c r="S152" s="6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</row>
    <row r="153" spans="1:195" s="17" customFormat="1" ht="9" customHeight="1" outlineLevel="3">
      <c r="A153" s="11"/>
      <c r="B153" s="7"/>
      <c r="C153" s="18"/>
      <c r="D153" s="12" t="s">
        <v>131</v>
      </c>
      <c r="E153" s="13" t="s">
        <v>6</v>
      </c>
      <c r="F153" s="13">
        <v>11</v>
      </c>
      <c r="G153" s="13" t="s">
        <v>6</v>
      </c>
      <c r="H153" s="14" t="s">
        <v>6</v>
      </c>
      <c r="I153" s="14" t="s">
        <v>6</v>
      </c>
      <c r="J153" s="14" t="s">
        <v>6</v>
      </c>
      <c r="K153" s="14" t="s">
        <v>6</v>
      </c>
      <c r="L153" s="15" t="s">
        <v>6</v>
      </c>
      <c r="M153" s="15" t="s">
        <v>6</v>
      </c>
      <c r="N153" s="15" t="s">
        <v>6</v>
      </c>
      <c r="O153" s="15" t="s">
        <v>6</v>
      </c>
      <c r="P153" s="16" t="s">
        <v>6</v>
      </c>
      <c r="Q153" s="61"/>
      <c r="R153" s="61"/>
      <c r="S153" s="6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</row>
    <row r="154" spans="1:195" s="17" customFormat="1" ht="9" customHeight="1" outlineLevel="3">
      <c r="A154" s="11"/>
      <c r="B154" s="7"/>
      <c r="C154" s="18"/>
      <c r="D154" s="12" t="s">
        <v>132</v>
      </c>
      <c r="E154" s="13" t="s">
        <v>6</v>
      </c>
      <c r="F154" s="13">
        <v>12</v>
      </c>
      <c r="G154" s="13" t="s">
        <v>6</v>
      </c>
      <c r="H154" s="14" t="s">
        <v>6</v>
      </c>
      <c r="I154" s="14" t="s">
        <v>6</v>
      </c>
      <c r="J154" s="14" t="s">
        <v>6</v>
      </c>
      <c r="K154" s="14" t="s">
        <v>6</v>
      </c>
      <c r="L154" s="15" t="s">
        <v>6</v>
      </c>
      <c r="M154" s="15" t="s">
        <v>6</v>
      </c>
      <c r="N154" s="15" t="s">
        <v>6</v>
      </c>
      <c r="O154" s="15" t="s">
        <v>6</v>
      </c>
      <c r="P154" s="16" t="s">
        <v>6</v>
      </c>
      <c r="Q154" s="61"/>
      <c r="R154" s="61"/>
      <c r="S154" s="6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</row>
    <row r="155" spans="1:195" s="17" customFormat="1" ht="9" customHeight="1" outlineLevel="3">
      <c r="A155" s="11"/>
      <c r="B155" s="7"/>
      <c r="C155" s="18"/>
      <c r="D155" s="12" t="s">
        <v>133</v>
      </c>
      <c r="E155" s="13" t="s">
        <v>6</v>
      </c>
      <c r="F155" s="13">
        <v>11</v>
      </c>
      <c r="G155" s="13" t="s">
        <v>6</v>
      </c>
      <c r="H155" s="14" t="s">
        <v>6</v>
      </c>
      <c r="I155" s="14" t="s">
        <v>6</v>
      </c>
      <c r="J155" s="14" t="s">
        <v>6</v>
      </c>
      <c r="K155" s="14" t="s">
        <v>6</v>
      </c>
      <c r="L155" s="15" t="s">
        <v>6</v>
      </c>
      <c r="M155" s="15" t="s">
        <v>6</v>
      </c>
      <c r="N155" s="15" t="s">
        <v>6</v>
      </c>
      <c r="O155" s="15" t="s">
        <v>6</v>
      </c>
      <c r="P155" s="16" t="s">
        <v>6</v>
      </c>
      <c r="Q155" s="61"/>
      <c r="R155" s="61"/>
      <c r="S155" s="6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</row>
    <row r="156" spans="1:195" s="17" customFormat="1" ht="9" customHeight="1" outlineLevel="3">
      <c r="A156" s="11"/>
      <c r="B156" s="7"/>
      <c r="C156" s="18"/>
      <c r="D156" s="12" t="s">
        <v>134</v>
      </c>
      <c r="E156" s="13" t="s">
        <v>6</v>
      </c>
      <c r="F156" s="13" t="s">
        <v>6</v>
      </c>
      <c r="G156" s="13" t="s">
        <v>6</v>
      </c>
      <c r="H156" s="14" t="s">
        <v>6</v>
      </c>
      <c r="I156" s="14" t="s">
        <v>6</v>
      </c>
      <c r="J156" s="14">
        <v>8</v>
      </c>
      <c r="K156" s="14" t="s">
        <v>6</v>
      </c>
      <c r="L156" s="15" t="s">
        <v>6</v>
      </c>
      <c r="M156" s="15" t="s">
        <v>6</v>
      </c>
      <c r="N156" s="15" t="s">
        <v>6</v>
      </c>
      <c r="O156" s="15" t="s">
        <v>6</v>
      </c>
      <c r="P156" s="16" t="s">
        <v>6</v>
      </c>
      <c r="Q156" s="61"/>
      <c r="R156" s="61"/>
      <c r="S156" s="6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</row>
    <row r="157" spans="1:195" s="17" customFormat="1" ht="9" customHeight="1" outlineLevel="3">
      <c r="A157" s="11"/>
      <c r="B157" s="7"/>
      <c r="C157" s="18"/>
      <c r="D157" s="12" t="s">
        <v>135</v>
      </c>
      <c r="E157" s="13" t="s">
        <v>6</v>
      </c>
      <c r="F157" s="13" t="s">
        <v>6</v>
      </c>
      <c r="G157" s="13" t="s">
        <v>6</v>
      </c>
      <c r="H157" s="14" t="s">
        <v>6</v>
      </c>
      <c r="I157" s="14" t="s">
        <v>6</v>
      </c>
      <c r="J157" s="14">
        <v>8</v>
      </c>
      <c r="K157" s="14" t="s">
        <v>6</v>
      </c>
      <c r="L157" s="15" t="s">
        <v>6</v>
      </c>
      <c r="M157" s="15" t="s">
        <v>6</v>
      </c>
      <c r="N157" s="15" t="s">
        <v>6</v>
      </c>
      <c r="O157" s="15" t="s">
        <v>6</v>
      </c>
      <c r="P157" s="16" t="s">
        <v>6</v>
      </c>
      <c r="Q157" s="61"/>
      <c r="R157" s="61"/>
      <c r="S157" s="6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</row>
    <row r="158" spans="1:195" s="17" customFormat="1" ht="9" customHeight="1" outlineLevel="3" collapsed="1">
      <c r="A158" s="11"/>
      <c r="B158" s="7"/>
      <c r="C158" s="18"/>
      <c r="D158" s="12" t="s">
        <v>136</v>
      </c>
      <c r="E158" s="13" t="s">
        <v>6</v>
      </c>
      <c r="F158" s="13" t="s">
        <v>6</v>
      </c>
      <c r="G158" s="13" t="s">
        <v>6</v>
      </c>
      <c r="H158" s="14" t="s">
        <v>6</v>
      </c>
      <c r="I158" s="14" t="s">
        <v>6</v>
      </c>
      <c r="J158" s="14">
        <v>7</v>
      </c>
      <c r="K158" s="14" t="s">
        <v>6</v>
      </c>
      <c r="L158" s="15" t="s">
        <v>6</v>
      </c>
      <c r="M158" s="15" t="s">
        <v>6</v>
      </c>
      <c r="N158" s="15" t="s">
        <v>6</v>
      </c>
      <c r="O158" s="15" t="s">
        <v>6</v>
      </c>
      <c r="P158" s="16" t="s">
        <v>6</v>
      </c>
      <c r="Q158" s="61"/>
      <c r="R158" s="61"/>
      <c r="S158" s="6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</row>
    <row r="159" spans="1:195" s="10" customFormat="1" ht="12.75" outlineLevel="3">
      <c r="A159" s="11"/>
      <c r="B159" s="7"/>
      <c r="C159" s="18"/>
      <c r="D159" s="11" t="s">
        <v>137</v>
      </c>
      <c r="E159" s="14" t="s">
        <v>6</v>
      </c>
      <c r="F159" s="13">
        <v>0</v>
      </c>
      <c r="G159" s="14" t="s">
        <v>6</v>
      </c>
      <c r="H159" s="14" t="s">
        <v>6</v>
      </c>
      <c r="I159" s="14" t="s">
        <v>6</v>
      </c>
      <c r="J159" s="14" t="s">
        <v>6</v>
      </c>
      <c r="K159" s="14" t="s">
        <v>6</v>
      </c>
      <c r="L159" s="14" t="s">
        <v>6</v>
      </c>
      <c r="M159" s="14" t="s">
        <v>6</v>
      </c>
      <c r="N159" s="14" t="s">
        <v>6</v>
      </c>
      <c r="O159" s="14" t="s">
        <v>6</v>
      </c>
      <c r="P159" s="14" t="s">
        <v>6</v>
      </c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</row>
    <row r="160" spans="1:195" s="10" customFormat="1" ht="12.75" outlineLevel="3">
      <c r="A160" s="11"/>
      <c r="B160" s="7"/>
      <c r="C160" s="18"/>
      <c r="D160" s="11" t="s">
        <v>138</v>
      </c>
      <c r="E160" s="14" t="s">
        <v>6</v>
      </c>
      <c r="F160" s="13">
        <v>15</v>
      </c>
      <c r="G160" s="14" t="s">
        <v>6</v>
      </c>
      <c r="H160" s="14" t="s">
        <v>6</v>
      </c>
      <c r="I160" s="14" t="s">
        <v>6</v>
      </c>
      <c r="J160" s="14" t="s">
        <v>6</v>
      </c>
      <c r="K160" s="14" t="s">
        <v>6</v>
      </c>
      <c r="L160" s="14" t="s">
        <v>6</v>
      </c>
      <c r="M160" s="14" t="s">
        <v>6</v>
      </c>
      <c r="N160" s="14" t="s">
        <v>6</v>
      </c>
      <c r="O160" s="14" t="s">
        <v>6</v>
      </c>
      <c r="P160" s="14" t="s">
        <v>6</v>
      </c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</row>
    <row r="161" spans="1:195" s="10" customFormat="1" ht="12.75" outlineLevel="3">
      <c r="A161" s="11"/>
      <c r="B161" s="7"/>
      <c r="C161" s="18"/>
      <c r="D161" s="11" t="s">
        <v>139</v>
      </c>
      <c r="E161" s="14" t="s">
        <v>6</v>
      </c>
      <c r="F161" s="13">
        <v>20</v>
      </c>
      <c r="G161" s="14" t="s">
        <v>6</v>
      </c>
      <c r="H161" s="14" t="s">
        <v>6</v>
      </c>
      <c r="I161" s="14" t="s">
        <v>6</v>
      </c>
      <c r="J161" s="14" t="s">
        <v>6</v>
      </c>
      <c r="K161" s="14" t="s">
        <v>6</v>
      </c>
      <c r="L161" s="14" t="s">
        <v>6</v>
      </c>
      <c r="M161" s="14" t="s">
        <v>6</v>
      </c>
      <c r="N161" s="14" t="s">
        <v>6</v>
      </c>
      <c r="O161" s="14" t="s">
        <v>6</v>
      </c>
      <c r="P161" s="14" t="s">
        <v>6</v>
      </c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</row>
    <row r="162" spans="1:195" s="10" customFormat="1" ht="12.75" outlineLevel="3">
      <c r="A162" s="11"/>
      <c r="B162" s="7"/>
      <c r="C162" s="18"/>
      <c r="D162" s="11" t="s">
        <v>140</v>
      </c>
      <c r="E162" s="14" t="s">
        <v>6</v>
      </c>
      <c r="F162" s="13">
        <v>21</v>
      </c>
      <c r="G162" s="14" t="s">
        <v>6</v>
      </c>
      <c r="H162" s="14" t="s">
        <v>6</v>
      </c>
      <c r="I162" s="14" t="s">
        <v>6</v>
      </c>
      <c r="J162" s="14" t="s">
        <v>6</v>
      </c>
      <c r="K162" s="14" t="s">
        <v>6</v>
      </c>
      <c r="L162" s="14" t="s">
        <v>6</v>
      </c>
      <c r="M162" s="14" t="s">
        <v>6</v>
      </c>
      <c r="N162" s="14" t="s">
        <v>6</v>
      </c>
      <c r="O162" s="14" t="s">
        <v>6</v>
      </c>
      <c r="P162" s="14" t="s">
        <v>6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</row>
    <row r="163" spans="1:195" s="10" customFormat="1" ht="12.75" outlineLevel="3">
      <c r="A163" s="11"/>
      <c r="B163" s="7"/>
      <c r="C163" s="18"/>
      <c r="D163" s="11" t="s">
        <v>141</v>
      </c>
      <c r="E163" s="14" t="s">
        <v>6</v>
      </c>
      <c r="F163" s="13">
        <v>20</v>
      </c>
      <c r="G163" s="14" t="s">
        <v>6</v>
      </c>
      <c r="H163" s="14" t="s">
        <v>6</v>
      </c>
      <c r="I163" s="14" t="s">
        <v>6</v>
      </c>
      <c r="J163" s="14" t="s">
        <v>6</v>
      </c>
      <c r="K163" s="14" t="s">
        <v>6</v>
      </c>
      <c r="L163" s="14" t="s">
        <v>6</v>
      </c>
      <c r="M163" s="14" t="s">
        <v>6</v>
      </c>
      <c r="N163" s="14" t="s">
        <v>6</v>
      </c>
      <c r="O163" s="14" t="s">
        <v>6</v>
      </c>
      <c r="P163" s="14" t="s">
        <v>6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</row>
    <row r="164" spans="1:195" s="10" customFormat="1" ht="12.75" outlineLevel="3">
      <c r="A164" s="11"/>
      <c r="B164" s="7"/>
      <c r="C164" s="18"/>
      <c r="D164" s="11" t="s">
        <v>142</v>
      </c>
      <c r="E164" s="14" t="s">
        <v>6</v>
      </c>
      <c r="F164" s="13">
        <v>12</v>
      </c>
      <c r="G164" s="14" t="s">
        <v>6</v>
      </c>
      <c r="H164" s="14" t="s">
        <v>6</v>
      </c>
      <c r="I164" s="14" t="s">
        <v>6</v>
      </c>
      <c r="J164" s="14" t="s">
        <v>6</v>
      </c>
      <c r="K164" s="14" t="s">
        <v>6</v>
      </c>
      <c r="L164" s="14" t="s">
        <v>6</v>
      </c>
      <c r="M164" s="14" t="s">
        <v>6</v>
      </c>
      <c r="N164" s="14" t="s">
        <v>6</v>
      </c>
      <c r="O164" s="14" t="s">
        <v>6</v>
      </c>
      <c r="P164" s="14" t="s">
        <v>6</v>
      </c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</row>
    <row r="165" spans="1:195" s="10" customFormat="1" ht="12.75" outlineLevel="3">
      <c r="A165" s="11"/>
      <c r="B165" s="7"/>
      <c r="C165" s="18"/>
      <c r="D165" s="11" t="s">
        <v>143</v>
      </c>
      <c r="E165" s="14" t="s">
        <v>6</v>
      </c>
      <c r="F165" s="13">
        <v>32</v>
      </c>
      <c r="G165" s="14" t="s">
        <v>6</v>
      </c>
      <c r="H165" s="14" t="s">
        <v>6</v>
      </c>
      <c r="I165" s="14" t="s">
        <v>6</v>
      </c>
      <c r="J165" s="14" t="s">
        <v>6</v>
      </c>
      <c r="K165" s="14" t="s">
        <v>6</v>
      </c>
      <c r="L165" s="14" t="s">
        <v>6</v>
      </c>
      <c r="M165" s="14" t="s">
        <v>6</v>
      </c>
      <c r="N165" s="14" t="s">
        <v>6</v>
      </c>
      <c r="O165" s="14" t="s">
        <v>6</v>
      </c>
      <c r="P165" s="14" t="s">
        <v>6</v>
      </c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</row>
    <row r="166" spans="1:195" s="10" customFormat="1" ht="12.75" outlineLevel="3">
      <c r="A166" s="11"/>
      <c r="B166" s="7"/>
      <c r="C166" s="18"/>
      <c r="D166" s="11" t="s">
        <v>144</v>
      </c>
      <c r="E166" s="14" t="s">
        <v>6</v>
      </c>
      <c r="F166" s="13">
        <v>21</v>
      </c>
      <c r="G166" s="14" t="s">
        <v>6</v>
      </c>
      <c r="H166" s="14" t="s">
        <v>6</v>
      </c>
      <c r="I166" s="14" t="s">
        <v>6</v>
      </c>
      <c r="J166" s="14" t="s">
        <v>6</v>
      </c>
      <c r="K166" s="14" t="s">
        <v>6</v>
      </c>
      <c r="L166" s="14" t="s">
        <v>6</v>
      </c>
      <c r="M166" s="14" t="s">
        <v>6</v>
      </c>
      <c r="N166" s="14" t="s">
        <v>6</v>
      </c>
      <c r="O166" s="14" t="s">
        <v>6</v>
      </c>
      <c r="P166" s="14" t="s">
        <v>6</v>
      </c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</row>
    <row r="167" spans="1:195" s="10" customFormat="1" ht="12.75" outlineLevel="3">
      <c r="A167" s="11"/>
      <c r="B167" s="7"/>
      <c r="C167" s="18"/>
      <c r="D167" s="11" t="s">
        <v>145</v>
      </c>
      <c r="E167" s="14" t="s">
        <v>6</v>
      </c>
      <c r="F167" s="13">
        <v>14</v>
      </c>
      <c r="G167" s="14" t="s">
        <v>6</v>
      </c>
      <c r="H167" s="14" t="s">
        <v>6</v>
      </c>
      <c r="I167" s="14" t="s">
        <v>6</v>
      </c>
      <c r="J167" s="14" t="s">
        <v>6</v>
      </c>
      <c r="K167" s="14" t="s">
        <v>6</v>
      </c>
      <c r="L167" s="14" t="s">
        <v>6</v>
      </c>
      <c r="M167" s="14" t="s">
        <v>6</v>
      </c>
      <c r="N167" s="14" t="s">
        <v>6</v>
      </c>
      <c r="O167" s="14" t="s">
        <v>6</v>
      </c>
      <c r="P167" s="14" t="s">
        <v>6</v>
      </c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</row>
    <row r="168" spans="1:195" s="10" customFormat="1" ht="12.75" outlineLevel="3">
      <c r="A168" s="11"/>
      <c r="B168" s="7"/>
      <c r="C168" s="18"/>
      <c r="D168" s="11" t="s">
        <v>146</v>
      </c>
      <c r="E168" s="14" t="s">
        <v>6</v>
      </c>
      <c r="F168" s="13">
        <v>14</v>
      </c>
      <c r="G168" s="14" t="s">
        <v>6</v>
      </c>
      <c r="H168" s="14" t="s">
        <v>6</v>
      </c>
      <c r="I168" s="14" t="s">
        <v>6</v>
      </c>
      <c r="J168" s="14" t="s">
        <v>6</v>
      </c>
      <c r="K168" s="14" t="s">
        <v>6</v>
      </c>
      <c r="L168" s="14" t="s">
        <v>6</v>
      </c>
      <c r="M168" s="14" t="s">
        <v>6</v>
      </c>
      <c r="N168" s="14" t="s">
        <v>6</v>
      </c>
      <c r="O168" s="14" t="s">
        <v>6</v>
      </c>
      <c r="P168" s="14" t="s">
        <v>6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</row>
    <row r="169" spans="1:195" s="10" customFormat="1" ht="12.75" outlineLevel="3">
      <c r="A169" s="11"/>
      <c r="B169" s="7"/>
      <c r="C169" s="18"/>
      <c r="D169" s="11" t="s">
        <v>147</v>
      </c>
      <c r="E169" s="14" t="s">
        <v>6</v>
      </c>
      <c r="F169" s="13">
        <v>8</v>
      </c>
      <c r="G169" s="14" t="s">
        <v>6</v>
      </c>
      <c r="H169" s="14" t="s">
        <v>6</v>
      </c>
      <c r="I169" s="14" t="s">
        <v>6</v>
      </c>
      <c r="J169" s="14" t="s">
        <v>6</v>
      </c>
      <c r="K169" s="14" t="s">
        <v>6</v>
      </c>
      <c r="L169" s="14" t="s">
        <v>6</v>
      </c>
      <c r="M169" s="14" t="s">
        <v>6</v>
      </c>
      <c r="N169" s="14" t="s">
        <v>6</v>
      </c>
      <c r="O169" s="14" t="s">
        <v>6</v>
      </c>
      <c r="P169" s="14" t="s">
        <v>6</v>
      </c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</row>
    <row r="170" spans="1:195" s="10" customFormat="1" ht="12.75" outlineLevel="3">
      <c r="A170" s="11"/>
      <c r="B170" s="7"/>
      <c r="C170" s="18"/>
      <c r="D170" s="11" t="s">
        <v>148</v>
      </c>
      <c r="E170" s="14" t="s">
        <v>6</v>
      </c>
      <c r="F170" s="13">
        <v>4</v>
      </c>
      <c r="G170" s="14" t="s">
        <v>6</v>
      </c>
      <c r="H170" s="14" t="s">
        <v>6</v>
      </c>
      <c r="I170" s="14" t="s">
        <v>6</v>
      </c>
      <c r="J170" s="14" t="s">
        <v>6</v>
      </c>
      <c r="K170" s="14" t="s">
        <v>6</v>
      </c>
      <c r="L170" s="14" t="s">
        <v>6</v>
      </c>
      <c r="M170" s="14" t="s">
        <v>6</v>
      </c>
      <c r="N170" s="14" t="s">
        <v>6</v>
      </c>
      <c r="O170" s="14" t="s">
        <v>6</v>
      </c>
      <c r="P170" s="14" t="s">
        <v>6</v>
      </c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</row>
    <row r="171" spans="1:195" s="10" customFormat="1" ht="12.75" outlineLevel="3">
      <c r="A171" s="11"/>
      <c r="B171" s="7"/>
      <c r="C171" s="18"/>
      <c r="D171" s="11" t="s">
        <v>149</v>
      </c>
      <c r="E171" s="14" t="s">
        <v>6</v>
      </c>
      <c r="F171" s="13">
        <v>24</v>
      </c>
      <c r="G171" s="14" t="s">
        <v>6</v>
      </c>
      <c r="H171" s="14" t="s">
        <v>6</v>
      </c>
      <c r="I171" s="14" t="s">
        <v>6</v>
      </c>
      <c r="J171" s="14" t="s">
        <v>6</v>
      </c>
      <c r="K171" s="14" t="s">
        <v>6</v>
      </c>
      <c r="L171" s="14" t="s">
        <v>6</v>
      </c>
      <c r="M171" s="14" t="s">
        <v>6</v>
      </c>
      <c r="N171" s="14" t="s">
        <v>6</v>
      </c>
      <c r="O171" s="14" t="s">
        <v>6</v>
      </c>
      <c r="P171" s="14" t="s">
        <v>6</v>
      </c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</row>
    <row r="172" spans="1:195" s="10" customFormat="1" ht="12.75" outlineLevel="3">
      <c r="A172" s="11"/>
      <c r="B172" s="7"/>
      <c r="C172" s="18"/>
      <c r="D172" s="11" t="s">
        <v>150</v>
      </c>
      <c r="E172" s="14" t="s">
        <v>6</v>
      </c>
      <c r="F172" s="13">
        <v>21</v>
      </c>
      <c r="G172" s="14" t="s">
        <v>6</v>
      </c>
      <c r="H172" s="14" t="s">
        <v>6</v>
      </c>
      <c r="I172" s="14" t="s">
        <v>6</v>
      </c>
      <c r="J172" s="14" t="s">
        <v>6</v>
      </c>
      <c r="K172" s="14" t="s">
        <v>6</v>
      </c>
      <c r="L172" s="14" t="s">
        <v>6</v>
      </c>
      <c r="M172" s="14" t="s">
        <v>6</v>
      </c>
      <c r="N172" s="14" t="s">
        <v>6</v>
      </c>
      <c r="O172" s="14" t="s">
        <v>6</v>
      </c>
      <c r="P172" s="14" t="s">
        <v>6</v>
      </c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</row>
    <row r="173" spans="1:195" s="10" customFormat="1" ht="12.75" outlineLevel="3">
      <c r="A173" s="11"/>
      <c r="B173" s="7"/>
      <c r="C173" s="18"/>
      <c r="D173" s="11" t="s">
        <v>151</v>
      </c>
      <c r="E173" s="14" t="s">
        <v>6</v>
      </c>
      <c r="F173" s="13">
        <v>20</v>
      </c>
      <c r="G173" s="14" t="s">
        <v>6</v>
      </c>
      <c r="H173" s="14" t="s">
        <v>6</v>
      </c>
      <c r="I173" s="14" t="s">
        <v>6</v>
      </c>
      <c r="J173" s="14" t="s">
        <v>6</v>
      </c>
      <c r="K173" s="14" t="s">
        <v>6</v>
      </c>
      <c r="L173" s="14" t="s">
        <v>6</v>
      </c>
      <c r="M173" s="14" t="s">
        <v>6</v>
      </c>
      <c r="N173" s="14" t="s">
        <v>6</v>
      </c>
      <c r="O173" s="14" t="s">
        <v>6</v>
      </c>
      <c r="P173" s="14" t="s">
        <v>6</v>
      </c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</row>
    <row r="174" spans="1:195" s="10" customFormat="1" ht="12.75" outlineLevel="3">
      <c r="A174" s="11"/>
      <c r="B174" s="7"/>
      <c r="C174" s="18"/>
      <c r="D174" s="11" t="s">
        <v>152</v>
      </c>
      <c r="E174" s="14" t="s">
        <v>6</v>
      </c>
      <c r="F174" s="13">
        <v>20</v>
      </c>
      <c r="G174" s="14" t="s">
        <v>6</v>
      </c>
      <c r="H174" s="14" t="s">
        <v>6</v>
      </c>
      <c r="I174" s="14" t="s">
        <v>6</v>
      </c>
      <c r="J174" s="14" t="s">
        <v>6</v>
      </c>
      <c r="K174" s="14" t="s">
        <v>6</v>
      </c>
      <c r="L174" s="14" t="s">
        <v>6</v>
      </c>
      <c r="M174" s="14" t="s">
        <v>6</v>
      </c>
      <c r="N174" s="14" t="s">
        <v>6</v>
      </c>
      <c r="O174" s="14" t="s">
        <v>6</v>
      </c>
      <c r="P174" s="14" t="s">
        <v>6</v>
      </c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</row>
    <row r="175" spans="1:195" s="10" customFormat="1" ht="12.75" outlineLevel="3">
      <c r="A175" s="11"/>
      <c r="B175" s="7"/>
      <c r="C175" s="18"/>
      <c r="D175" s="11" t="s">
        <v>153</v>
      </c>
      <c r="E175" s="14" t="s">
        <v>6</v>
      </c>
      <c r="F175" s="13">
        <v>14</v>
      </c>
      <c r="G175" s="14" t="s">
        <v>6</v>
      </c>
      <c r="H175" s="14" t="s">
        <v>6</v>
      </c>
      <c r="I175" s="14" t="s">
        <v>6</v>
      </c>
      <c r="J175" s="14" t="s">
        <v>6</v>
      </c>
      <c r="K175" s="14" t="s">
        <v>6</v>
      </c>
      <c r="L175" s="14" t="s">
        <v>6</v>
      </c>
      <c r="M175" s="14" t="s">
        <v>6</v>
      </c>
      <c r="N175" s="14" t="s">
        <v>6</v>
      </c>
      <c r="O175" s="14" t="s">
        <v>6</v>
      </c>
      <c r="P175" s="14" t="s">
        <v>6</v>
      </c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</row>
    <row r="176" spans="1:195" s="10" customFormat="1" ht="12.75" outlineLevel="3">
      <c r="A176" s="11"/>
      <c r="B176" s="7"/>
      <c r="C176" s="18"/>
      <c r="D176" s="11" t="s">
        <v>154</v>
      </c>
      <c r="E176" s="14" t="s">
        <v>6</v>
      </c>
      <c r="F176" s="13">
        <v>20</v>
      </c>
      <c r="G176" s="14" t="s">
        <v>6</v>
      </c>
      <c r="H176" s="14" t="s">
        <v>6</v>
      </c>
      <c r="I176" s="14" t="s">
        <v>6</v>
      </c>
      <c r="J176" s="14" t="s">
        <v>6</v>
      </c>
      <c r="K176" s="14" t="s">
        <v>6</v>
      </c>
      <c r="L176" s="14" t="s">
        <v>6</v>
      </c>
      <c r="M176" s="14" t="s">
        <v>6</v>
      </c>
      <c r="N176" s="14" t="s">
        <v>6</v>
      </c>
      <c r="O176" s="14" t="s">
        <v>6</v>
      </c>
      <c r="P176" s="14" t="s">
        <v>6</v>
      </c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</row>
    <row r="177" spans="1:195" s="10" customFormat="1" ht="12.75" outlineLevel="3">
      <c r="A177" s="11"/>
      <c r="B177" s="7"/>
      <c r="C177" s="18"/>
      <c r="D177" s="11" t="s">
        <v>155</v>
      </c>
      <c r="E177" s="14" t="s">
        <v>6</v>
      </c>
      <c r="F177" s="13">
        <v>9</v>
      </c>
      <c r="G177" s="14" t="s">
        <v>6</v>
      </c>
      <c r="H177" s="14" t="s">
        <v>6</v>
      </c>
      <c r="I177" s="14" t="s">
        <v>6</v>
      </c>
      <c r="J177" s="14" t="s">
        <v>6</v>
      </c>
      <c r="K177" s="14" t="s">
        <v>6</v>
      </c>
      <c r="L177" s="14" t="s">
        <v>6</v>
      </c>
      <c r="M177" s="14" t="s">
        <v>6</v>
      </c>
      <c r="N177" s="14" t="s">
        <v>6</v>
      </c>
      <c r="O177" s="14" t="s">
        <v>6</v>
      </c>
      <c r="P177" s="14" t="s">
        <v>6</v>
      </c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</row>
    <row r="178" spans="1:195" s="10" customFormat="1" ht="12.75" outlineLevel="3">
      <c r="A178" s="11"/>
      <c r="B178" s="7"/>
      <c r="C178" s="18"/>
      <c r="D178" s="11" t="s">
        <v>156</v>
      </c>
      <c r="E178" s="14" t="s">
        <v>6</v>
      </c>
      <c r="F178" s="13" t="s">
        <v>6</v>
      </c>
      <c r="G178" s="14" t="s">
        <v>6</v>
      </c>
      <c r="H178" s="14" t="s">
        <v>6</v>
      </c>
      <c r="I178" s="14" t="s">
        <v>6</v>
      </c>
      <c r="J178" s="14" t="s">
        <v>6</v>
      </c>
      <c r="K178" s="14" t="s">
        <v>6</v>
      </c>
      <c r="L178" s="14" t="s">
        <v>6</v>
      </c>
      <c r="M178" s="14" t="s">
        <v>6</v>
      </c>
      <c r="N178" s="14" t="s">
        <v>6</v>
      </c>
      <c r="O178" s="14" t="s">
        <v>6</v>
      </c>
      <c r="P178" s="14" t="s">
        <v>6</v>
      </c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</row>
    <row r="179" spans="1:195" s="10" customFormat="1" ht="12.75" outlineLevel="3">
      <c r="A179" s="11"/>
      <c r="B179" s="7"/>
      <c r="C179" s="18"/>
      <c r="D179" s="11" t="s">
        <v>157</v>
      </c>
      <c r="E179" s="14" t="s">
        <v>6</v>
      </c>
      <c r="F179" s="13">
        <v>18</v>
      </c>
      <c r="G179" s="14" t="s">
        <v>6</v>
      </c>
      <c r="H179" s="14" t="s">
        <v>6</v>
      </c>
      <c r="I179" s="14" t="s">
        <v>6</v>
      </c>
      <c r="J179" s="14" t="s">
        <v>6</v>
      </c>
      <c r="K179" s="14" t="s">
        <v>6</v>
      </c>
      <c r="L179" s="14" t="s">
        <v>6</v>
      </c>
      <c r="M179" s="14" t="s">
        <v>6</v>
      </c>
      <c r="N179" s="14" t="s">
        <v>6</v>
      </c>
      <c r="O179" s="14" t="s">
        <v>6</v>
      </c>
      <c r="P179" s="14" t="s">
        <v>6</v>
      </c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</row>
    <row r="180" spans="1:195" s="10" customFormat="1" ht="12.75" outlineLevel="3">
      <c r="A180" s="11"/>
      <c r="B180" s="7"/>
      <c r="C180" s="18"/>
      <c r="D180" s="11" t="s">
        <v>158</v>
      </c>
      <c r="E180" s="14" t="s">
        <v>6</v>
      </c>
      <c r="F180" s="13">
        <v>18</v>
      </c>
      <c r="G180" s="14" t="s">
        <v>6</v>
      </c>
      <c r="H180" s="14" t="s">
        <v>6</v>
      </c>
      <c r="I180" s="14" t="s">
        <v>6</v>
      </c>
      <c r="J180" s="14" t="s">
        <v>6</v>
      </c>
      <c r="K180" s="14" t="s">
        <v>6</v>
      </c>
      <c r="L180" s="14" t="s">
        <v>6</v>
      </c>
      <c r="M180" s="14" t="s">
        <v>6</v>
      </c>
      <c r="N180" s="14" t="s">
        <v>6</v>
      </c>
      <c r="O180" s="14" t="s">
        <v>6</v>
      </c>
      <c r="P180" s="14" t="s">
        <v>6</v>
      </c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</row>
    <row r="181" spans="1:195" s="10" customFormat="1" ht="12.75" outlineLevel="3">
      <c r="A181" s="11"/>
      <c r="B181" s="7"/>
      <c r="C181" s="18"/>
      <c r="D181" s="11" t="s">
        <v>159</v>
      </c>
      <c r="E181" s="14" t="s">
        <v>6</v>
      </c>
      <c r="F181" s="13">
        <v>18</v>
      </c>
      <c r="G181" s="14" t="s">
        <v>6</v>
      </c>
      <c r="H181" s="14" t="s">
        <v>6</v>
      </c>
      <c r="I181" s="14" t="s">
        <v>6</v>
      </c>
      <c r="J181" s="14" t="s">
        <v>6</v>
      </c>
      <c r="K181" s="14" t="s">
        <v>6</v>
      </c>
      <c r="L181" s="14" t="s">
        <v>6</v>
      </c>
      <c r="M181" s="14" t="s">
        <v>6</v>
      </c>
      <c r="N181" s="14" t="s">
        <v>6</v>
      </c>
      <c r="O181" s="14" t="s">
        <v>6</v>
      </c>
      <c r="P181" s="14" t="s">
        <v>6</v>
      </c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</row>
    <row r="182" spans="1:195" s="10" customFormat="1" ht="12.75" outlineLevel="3">
      <c r="A182" s="11"/>
      <c r="B182" s="7"/>
      <c r="C182" s="18"/>
      <c r="D182" s="11" t="s">
        <v>160</v>
      </c>
      <c r="E182" s="14" t="s">
        <v>6</v>
      </c>
      <c r="F182" s="13">
        <v>18</v>
      </c>
      <c r="G182" s="14" t="s">
        <v>6</v>
      </c>
      <c r="H182" s="14" t="s">
        <v>6</v>
      </c>
      <c r="I182" s="14" t="s">
        <v>6</v>
      </c>
      <c r="J182" s="14" t="s">
        <v>6</v>
      </c>
      <c r="K182" s="14" t="s">
        <v>6</v>
      </c>
      <c r="L182" s="14" t="s">
        <v>6</v>
      </c>
      <c r="M182" s="14" t="s">
        <v>6</v>
      </c>
      <c r="N182" s="14" t="s">
        <v>6</v>
      </c>
      <c r="O182" s="14" t="s">
        <v>6</v>
      </c>
      <c r="P182" s="14" t="s">
        <v>6</v>
      </c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</row>
    <row r="183" spans="1:195" s="10" customFormat="1" ht="12.75" outlineLevel="3">
      <c r="A183" s="11"/>
      <c r="B183" s="7"/>
      <c r="C183" s="18"/>
      <c r="D183" s="11" t="s">
        <v>161</v>
      </c>
      <c r="E183" s="14" t="s">
        <v>6</v>
      </c>
      <c r="F183" s="13">
        <v>18</v>
      </c>
      <c r="G183" s="14" t="s">
        <v>6</v>
      </c>
      <c r="H183" s="14" t="s">
        <v>6</v>
      </c>
      <c r="I183" s="14" t="s">
        <v>6</v>
      </c>
      <c r="J183" s="14" t="s">
        <v>6</v>
      </c>
      <c r="K183" s="14" t="s">
        <v>6</v>
      </c>
      <c r="L183" s="14" t="s">
        <v>6</v>
      </c>
      <c r="M183" s="14" t="s">
        <v>6</v>
      </c>
      <c r="N183" s="14" t="s">
        <v>6</v>
      </c>
      <c r="O183" s="14" t="s">
        <v>6</v>
      </c>
      <c r="P183" s="14" t="s">
        <v>6</v>
      </c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</row>
    <row r="184" spans="1:195" s="10" customFormat="1" ht="12.75" outlineLevel="3">
      <c r="A184" s="11"/>
      <c r="B184" s="7"/>
      <c r="C184" s="18"/>
      <c r="D184" s="11" t="s">
        <v>162</v>
      </c>
      <c r="E184" s="14" t="s">
        <v>6</v>
      </c>
      <c r="F184" s="13">
        <v>18</v>
      </c>
      <c r="G184" s="14" t="s">
        <v>6</v>
      </c>
      <c r="H184" s="14" t="s">
        <v>6</v>
      </c>
      <c r="I184" s="14" t="s">
        <v>6</v>
      </c>
      <c r="J184" s="14" t="s">
        <v>6</v>
      </c>
      <c r="K184" s="14" t="s">
        <v>6</v>
      </c>
      <c r="L184" s="14" t="s">
        <v>6</v>
      </c>
      <c r="M184" s="14" t="s">
        <v>6</v>
      </c>
      <c r="N184" s="14" t="s">
        <v>6</v>
      </c>
      <c r="O184" s="14" t="s">
        <v>6</v>
      </c>
      <c r="P184" s="14" t="s">
        <v>6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</row>
    <row r="185" spans="1:195" s="10" customFormat="1" ht="12.75" outlineLevel="3">
      <c r="A185" s="11"/>
      <c r="B185" s="7"/>
      <c r="C185" s="18"/>
      <c r="D185" s="11" t="s">
        <v>163</v>
      </c>
      <c r="E185" s="14" t="s">
        <v>6</v>
      </c>
      <c r="F185" s="13">
        <v>7</v>
      </c>
      <c r="G185" s="14" t="s">
        <v>6</v>
      </c>
      <c r="H185" s="14" t="s">
        <v>6</v>
      </c>
      <c r="I185" s="14" t="s">
        <v>6</v>
      </c>
      <c r="J185" s="14" t="s">
        <v>6</v>
      </c>
      <c r="K185" s="14" t="s">
        <v>6</v>
      </c>
      <c r="L185" s="14" t="s">
        <v>6</v>
      </c>
      <c r="M185" s="14" t="s">
        <v>6</v>
      </c>
      <c r="N185" s="14" t="s">
        <v>6</v>
      </c>
      <c r="O185" s="14" t="s">
        <v>6</v>
      </c>
      <c r="P185" s="14" t="s">
        <v>6</v>
      </c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</row>
    <row r="186" spans="1:195" s="10" customFormat="1" ht="12.75" outlineLevel="3">
      <c r="A186" s="11"/>
      <c r="B186" s="7"/>
      <c r="C186" s="18"/>
      <c r="D186" s="11" t="s">
        <v>164</v>
      </c>
      <c r="E186" s="14" t="s">
        <v>6</v>
      </c>
      <c r="F186" s="13">
        <v>7</v>
      </c>
      <c r="G186" s="14" t="s">
        <v>6</v>
      </c>
      <c r="H186" s="14" t="s">
        <v>6</v>
      </c>
      <c r="I186" s="14" t="s">
        <v>6</v>
      </c>
      <c r="J186" s="14" t="s">
        <v>6</v>
      </c>
      <c r="K186" s="14" t="s">
        <v>6</v>
      </c>
      <c r="L186" s="14" t="s">
        <v>6</v>
      </c>
      <c r="M186" s="14" t="s">
        <v>6</v>
      </c>
      <c r="N186" s="14" t="s">
        <v>6</v>
      </c>
      <c r="O186" s="14" t="s">
        <v>6</v>
      </c>
      <c r="P186" s="14" t="s">
        <v>6</v>
      </c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</row>
    <row r="187" spans="1:195" s="10" customFormat="1" ht="12.75" outlineLevel="3">
      <c r="A187" s="11"/>
      <c r="B187" s="7"/>
      <c r="C187" s="18"/>
      <c r="D187" s="11" t="s">
        <v>165</v>
      </c>
      <c r="E187" s="14" t="s">
        <v>6</v>
      </c>
      <c r="F187" s="14" t="s">
        <v>6</v>
      </c>
      <c r="G187" s="14" t="s">
        <v>6</v>
      </c>
      <c r="H187" s="14">
        <v>7</v>
      </c>
      <c r="I187" s="14" t="s">
        <v>6</v>
      </c>
      <c r="J187" s="13" t="s">
        <v>6</v>
      </c>
      <c r="K187" s="14" t="s">
        <v>6</v>
      </c>
      <c r="L187" s="14" t="s">
        <v>6</v>
      </c>
      <c r="M187" s="14" t="s">
        <v>6</v>
      </c>
      <c r="N187" s="14" t="s">
        <v>6</v>
      </c>
      <c r="O187" s="14" t="s">
        <v>6</v>
      </c>
      <c r="P187" s="14" t="s">
        <v>6</v>
      </c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</row>
    <row r="188" spans="1:195" s="10" customFormat="1" ht="12.75" outlineLevel="3">
      <c r="A188" s="11"/>
      <c r="B188" s="7"/>
      <c r="C188" s="18"/>
      <c r="D188" s="11" t="s">
        <v>166</v>
      </c>
      <c r="E188" s="14" t="s">
        <v>6</v>
      </c>
      <c r="F188" s="14" t="s">
        <v>6</v>
      </c>
      <c r="G188" s="14" t="s">
        <v>6</v>
      </c>
      <c r="H188" s="14">
        <v>6</v>
      </c>
      <c r="I188" s="14" t="s">
        <v>6</v>
      </c>
      <c r="J188" s="13" t="s">
        <v>6</v>
      </c>
      <c r="K188" s="14" t="s">
        <v>6</v>
      </c>
      <c r="L188" s="14" t="s">
        <v>6</v>
      </c>
      <c r="M188" s="14" t="s">
        <v>6</v>
      </c>
      <c r="N188" s="14" t="s">
        <v>6</v>
      </c>
      <c r="O188" s="14" t="s">
        <v>6</v>
      </c>
      <c r="P188" s="14" t="s">
        <v>6</v>
      </c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</row>
    <row r="189" spans="1:256" s="10" customFormat="1" ht="12.75" outlineLevel="3">
      <c r="A189" s="11"/>
      <c r="B189" s="7"/>
      <c r="C189" s="18"/>
      <c r="D189" s="11" t="s">
        <v>167</v>
      </c>
      <c r="E189" s="14" t="s">
        <v>6</v>
      </c>
      <c r="F189" s="11">
        <v>18</v>
      </c>
      <c r="G189" s="14" t="s">
        <v>6</v>
      </c>
      <c r="H189" s="14" t="s">
        <v>6</v>
      </c>
      <c r="I189" s="14" t="s">
        <v>6</v>
      </c>
      <c r="J189" s="14" t="s">
        <v>6</v>
      </c>
      <c r="K189" s="14" t="s">
        <v>6</v>
      </c>
      <c r="L189" s="14" t="s">
        <v>6</v>
      </c>
      <c r="M189" s="14" t="s">
        <v>6</v>
      </c>
      <c r="N189" s="14" t="s">
        <v>6</v>
      </c>
      <c r="O189" s="14" t="s">
        <v>6</v>
      </c>
      <c r="P189" s="11">
        <v>557</v>
      </c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 spans="1:16" s="57" customFormat="1" ht="34.5" customHeight="1" outlineLevel="2">
      <c r="A190" s="42"/>
      <c r="B190" s="43"/>
      <c r="C190" s="58"/>
      <c r="D190" s="44"/>
      <c r="E190" s="45" t="s">
        <v>270</v>
      </c>
      <c r="F190" s="45" t="s">
        <v>271</v>
      </c>
      <c r="G190" s="45" t="s">
        <v>272</v>
      </c>
      <c r="H190" s="45" t="s">
        <v>273</v>
      </c>
      <c r="I190" s="45" t="s">
        <v>274</v>
      </c>
      <c r="J190" s="45" t="s">
        <v>1</v>
      </c>
      <c r="K190" s="45" t="s">
        <v>275</v>
      </c>
      <c r="L190" s="46" t="s">
        <v>276</v>
      </c>
      <c r="M190" s="46" t="s">
        <v>277</v>
      </c>
      <c r="N190" s="46" t="s">
        <v>278</v>
      </c>
      <c r="O190" s="47" t="s">
        <v>279</v>
      </c>
      <c r="P190" s="48" t="s">
        <v>280</v>
      </c>
    </row>
    <row r="191" spans="1:195" s="17" customFormat="1" ht="30" customHeight="1">
      <c r="A191" s="6" t="s">
        <v>116</v>
      </c>
      <c r="B191" s="7"/>
      <c r="C191" s="18"/>
      <c r="D191" s="6"/>
      <c r="E191" s="9">
        <f>+E137</f>
        <v>202341</v>
      </c>
      <c r="F191" s="9">
        <f aca="true" t="shared" si="33" ref="F191:O191">+F137</f>
        <v>714</v>
      </c>
      <c r="G191" s="9">
        <f t="shared" si="33"/>
        <v>1366</v>
      </c>
      <c r="H191" s="9">
        <f t="shared" si="33"/>
        <v>186</v>
      </c>
      <c r="I191" s="9">
        <f t="shared" si="33"/>
        <v>399</v>
      </c>
      <c r="J191" s="9">
        <f t="shared" si="33"/>
        <v>128</v>
      </c>
      <c r="K191" s="9">
        <f t="shared" si="33"/>
        <v>21</v>
      </c>
      <c r="L191" s="9">
        <f t="shared" si="33"/>
        <v>591.5239962076195</v>
      </c>
      <c r="M191" s="9">
        <f t="shared" si="33"/>
        <v>1273.851197008596</v>
      </c>
      <c r="N191" s="9">
        <f t="shared" si="33"/>
        <v>847.8779193676801</v>
      </c>
      <c r="O191" s="9">
        <f t="shared" si="33"/>
        <v>1356.515122021576</v>
      </c>
      <c r="P191" s="9">
        <v>54560.1</v>
      </c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</row>
    <row r="192" spans="1:195" s="24" customFormat="1" ht="12.75" outlineLevel="1">
      <c r="A192" s="2"/>
      <c r="B192" s="7" t="s">
        <v>168</v>
      </c>
      <c r="C192" s="7"/>
      <c r="D192" s="20"/>
      <c r="E192" s="21">
        <f>+SUM(E193,E210+E211)</f>
        <v>202341</v>
      </c>
      <c r="F192" s="21">
        <f aca="true" t="shared" si="34" ref="F192:K192">+SUM(F193:F213)</f>
        <v>0</v>
      </c>
      <c r="G192" s="21">
        <f t="shared" si="34"/>
        <v>0</v>
      </c>
      <c r="H192" s="22">
        <f t="shared" si="34"/>
        <v>0</v>
      </c>
      <c r="I192" s="22">
        <f t="shared" si="34"/>
        <v>0</v>
      </c>
      <c r="J192" s="22">
        <f t="shared" si="34"/>
        <v>0</v>
      </c>
      <c r="K192" s="22">
        <f t="shared" si="34"/>
        <v>0</v>
      </c>
      <c r="L192" s="22">
        <v>127.95193333333334</v>
      </c>
      <c r="M192" s="22">
        <v>141.67792923613916</v>
      </c>
      <c r="N192" s="22">
        <f>SUM(N193,N210,N211,N212,N213)</f>
        <v>52.60879999999999</v>
      </c>
      <c r="O192" s="22">
        <f>SUM(O193,O210,O211,O212,O213)</f>
        <v>129.11579528644782</v>
      </c>
      <c r="P192" s="23">
        <v>5813.199999999999</v>
      </c>
      <c r="Q192" s="59"/>
      <c r="R192" s="59"/>
      <c r="S192" s="59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</row>
    <row r="193" spans="1:19" ht="9" customHeight="1" outlineLevel="2">
      <c r="A193" s="3"/>
      <c r="B193" s="25"/>
      <c r="C193" s="25" t="s">
        <v>289</v>
      </c>
      <c r="D193" s="26"/>
      <c r="E193" s="5">
        <f>SUM(E195:E209)</f>
        <v>183677</v>
      </c>
      <c r="F193" s="5">
        <f aca="true" t="shared" si="35" ref="F193:K193">+SUM(F194:F208)</f>
        <v>0</v>
      </c>
      <c r="G193" s="5">
        <f t="shared" si="35"/>
        <v>0</v>
      </c>
      <c r="H193" s="15">
        <f t="shared" si="35"/>
        <v>0</v>
      </c>
      <c r="I193" s="15">
        <f t="shared" si="35"/>
        <v>0</v>
      </c>
      <c r="J193" s="15">
        <f t="shared" si="35"/>
        <v>0</v>
      </c>
      <c r="K193" s="15">
        <f t="shared" si="35"/>
        <v>0</v>
      </c>
      <c r="L193" s="15">
        <f>+SUM(L194:L209)</f>
        <v>127.4689</v>
      </c>
      <c r="M193" s="15">
        <f>+SUM(M194:M209)</f>
        <v>141.1596894247966</v>
      </c>
      <c r="N193" s="15">
        <f>+SUM(N194:N209)</f>
        <v>52.60879999999999</v>
      </c>
      <c r="O193" s="15">
        <f>+SUM(O194:O209)</f>
        <v>129.11579528644782</v>
      </c>
      <c r="P193" s="27">
        <v>4124.9</v>
      </c>
      <c r="Q193" s="60"/>
      <c r="R193" s="60"/>
      <c r="S193" s="60"/>
    </row>
    <row r="194" spans="1:195" s="19" customFormat="1" ht="9" outlineLevel="3">
      <c r="A194" s="11"/>
      <c r="B194" s="11"/>
      <c r="C194" s="18"/>
      <c r="D194" s="11" t="s">
        <v>169</v>
      </c>
      <c r="E194" s="13" t="s">
        <v>6</v>
      </c>
      <c r="F194" s="13" t="s">
        <v>6</v>
      </c>
      <c r="G194" s="13" t="s">
        <v>6</v>
      </c>
      <c r="H194" s="13" t="s">
        <v>6</v>
      </c>
      <c r="I194" s="13" t="s">
        <v>6</v>
      </c>
      <c r="J194" s="13"/>
      <c r="K194" s="13" t="s">
        <v>6</v>
      </c>
      <c r="L194" s="13">
        <v>13.120299999999999</v>
      </c>
      <c r="M194" s="13">
        <v>8.1554</v>
      </c>
      <c r="N194" s="13">
        <v>15.153</v>
      </c>
      <c r="O194" s="13">
        <v>39.78108313621416</v>
      </c>
      <c r="P194" s="16" t="s">
        <v>6</v>
      </c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</row>
    <row r="195" spans="1:195" s="17" customFormat="1" ht="9" outlineLevel="3">
      <c r="A195" s="11"/>
      <c r="B195" s="11"/>
      <c r="C195" s="18"/>
      <c r="D195" s="11" t="s">
        <v>170</v>
      </c>
      <c r="E195" s="63">
        <f>28590+49</f>
        <v>28639</v>
      </c>
      <c r="F195" s="13" t="s">
        <v>6</v>
      </c>
      <c r="G195" s="13" t="s">
        <v>6</v>
      </c>
      <c r="H195" s="13" t="s">
        <v>6</v>
      </c>
      <c r="I195" s="13" t="s">
        <v>6</v>
      </c>
      <c r="J195" s="13" t="s">
        <v>6</v>
      </c>
      <c r="K195" s="13" t="s">
        <v>6</v>
      </c>
      <c r="L195" s="13">
        <v>7.96</v>
      </c>
      <c r="M195" s="13">
        <v>11.014913748341314</v>
      </c>
      <c r="N195" s="13">
        <v>3.62</v>
      </c>
      <c r="O195" s="13">
        <v>5.225</v>
      </c>
      <c r="P195" s="29" t="s">
        <v>6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</row>
    <row r="196" spans="1:195" s="17" customFormat="1" ht="9" outlineLevel="3">
      <c r="A196" s="11"/>
      <c r="B196" s="11"/>
      <c r="C196" s="18"/>
      <c r="D196" s="11" t="s">
        <v>171</v>
      </c>
      <c r="E196" s="63"/>
      <c r="F196" s="13" t="s">
        <v>6</v>
      </c>
      <c r="G196" s="13" t="s">
        <v>6</v>
      </c>
      <c r="H196" s="13" t="s">
        <v>6</v>
      </c>
      <c r="I196" s="13" t="s">
        <v>6</v>
      </c>
      <c r="J196" s="13" t="s">
        <v>6</v>
      </c>
      <c r="K196" s="13" t="s">
        <v>6</v>
      </c>
      <c r="L196" s="13">
        <v>11.2133</v>
      </c>
      <c r="M196" s="13">
        <v>19.360671759072293</v>
      </c>
      <c r="N196" s="13">
        <v>9.9804</v>
      </c>
      <c r="O196" s="13">
        <v>10.4</v>
      </c>
      <c r="P196" s="29" t="s">
        <v>6</v>
      </c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</row>
    <row r="197" spans="1:195" s="10" customFormat="1" ht="9" outlineLevel="3">
      <c r="A197" s="11"/>
      <c r="B197" s="11"/>
      <c r="C197" s="18"/>
      <c r="D197" s="11" t="s">
        <v>172</v>
      </c>
      <c r="E197" s="13">
        <v>10911</v>
      </c>
      <c r="F197" s="13" t="s">
        <v>6</v>
      </c>
      <c r="G197" s="13" t="s">
        <v>6</v>
      </c>
      <c r="H197" s="13" t="s">
        <v>6</v>
      </c>
      <c r="I197" s="13" t="s">
        <v>6</v>
      </c>
      <c r="J197" s="13" t="s">
        <v>6</v>
      </c>
      <c r="K197" s="13" t="s">
        <v>6</v>
      </c>
      <c r="L197" s="13">
        <v>8.045</v>
      </c>
      <c r="M197" s="13">
        <v>6.611599999999999</v>
      </c>
      <c r="N197" s="13">
        <v>3.3000000000000003</v>
      </c>
      <c r="O197" s="13">
        <v>4.95</v>
      </c>
      <c r="P197" s="29" t="s">
        <v>6</v>
      </c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</row>
    <row r="198" spans="1:195" s="31" customFormat="1" ht="10.5" customHeight="1" outlineLevel="3">
      <c r="A198" s="11"/>
      <c r="B198" s="11"/>
      <c r="C198" s="18"/>
      <c r="D198" s="30" t="s">
        <v>173</v>
      </c>
      <c r="E198" s="13">
        <v>9124</v>
      </c>
      <c r="F198" s="13" t="s">
        <v>6</v>
      </c>
      <c r="G198" s="13" t="s">
        <v>6</v>
      </c>
      <c r="H198" s="13" t="s">
        <v>6</v>
      </c>
      <c r="I198" s="13" t="s">
        <v>6</v>
      </c>
      <c r="J198" s="13" t="s">
        <v>6</v>
      </c>
      <c r="K198" s="13" t="s">
        <v>6</v>
      </c>
      <c r="L198" s="13">
        <v>7.4084</v>
      </c>
      <c r="M198" s="13">
        <v>6.2</v>
      </c>
      <c r="N198" s="13"/>
      <c r="O198" s="13">
        <v>5.1813</v>
      </c>
      <c r="P198" s="16" t="s">
        <v>6</v>
      </c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</row>
    <row r="199" spans="1:195" s="32" customFormat="1" ht="12" customHeight="1" outlineLevel="3">
      <c r="A199" s="11"/>
      <c r="B199" s="11"/>
      <c r="C199" s="18"/>
      <c r="D199" s="11" t="s">
        <v>174</v>
      </c>
      <c r="E199" s="13">
        <v>10129</v>
      </c>
      <c r="F199" s="13" t="s">
        <v>6</v>
      </c>
      <c r="G199" s="13" t="s">
        <v>6</v>
      </c>
      <c r="H199" s="13" t="s">
        <v>6</v>
      </c>
      <c r="I199" s="13" t="s">
        <v>6</v>
      </c>
      <c r="J199" s="13" t="s">
        <v>6</v>
      </c>
      <c r="K199" s="13" t="s">
        <v>6</v>
      </c>
      <c r="L199" s="13">
        <v>7.0183</v>
      </c>
      <c r="M199" s="13">
        <v>13.7276934171811</v>
      </c>
      <c r="N199" s="13">
        <v>13.255399999999998</v>
      </c>
      <c r="O199" s="13">
        <v>11.034909929037097</v>
      </c>
      <c r="P199" s="29" t="s">
        <v>6</v>
      </c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</row>
    <row r="200" spans="1:195" s="19" customFormat="1" ht="9.75" customHeight="1" outlineLevel="3">
      <c r="A200" s="11"/>
      <c r="B200" s="11"/>
      <c r="C200" s="18"/>
      <c r="D200" s="11" t="s">
        <v>175</v>
      </c>
      <c r="E200" s="13">
        <v>8520</v>
      </c>
      <c r="F200" s="13" t="s">
        <v>6</v>
      </c>
      <c r="G200" s="13" t="s">
        <v>6</v>
      </c>
      <c r="H200" s="13" t="s">
        <v>6</v>
      </c>
      <c r="I200" s="13" t="s">
        <v>6</v>
      </c>
      <c r="J200" s="13" t="s">
        <v>6</v>
      </c>
      <c r="K200" s="13" t="s">
        <v>6</v>
      </c>
      <c r="L200" s="13">
        <v>8.7722</v>
      </c>
      <c r="M200" s="13">
        <v>6.6000000000000005</v>
      </c>
      <c r="N200" s="13">
        <v>1</v>
      </c>
      <c r="O200" s="13">
        <v>4.9642</v>
      </c>
      <c r="P200" s="29" t="s">
        <v>6</v>
      </c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</row>
    <row r="201" spans="1:195" s="19" customFormat="1" ht="9" outlineLevel="3">
      <c r="A201" s="11"/>
      <c r="B201" s="11"/>
      <c r="C201" s="18"/>
      <c r="D201" s="11" t="s">
        <v>176</v>
      </c>
      <c r="E201" s="13">
        <v>11994</v>
      </c>
      <c r="F201" s="13" t="s">
        <v>6</v>
      </c>
      <c r="G201" s="13" t="s">
        <v>6</v>
      </c>
      <c r="H201" s="13" t="s">
        <v>6</v>
      </c>
      <c r="I201" s="13" t="s">
        <v>6</v>
      </c>
      <c r="J201" s="13" t="s">
        <v>6</v>
      </c>
      <c r="K201" s="13" t="s">
        <v>6</v>
      </c>
      <c r="L201" s="13">
        <v>6.17</v>
      </c>
      <c r="M201" s="13">
        <v>5.784076616858016</v>
      </c>
      <c r="N201" s="13">
        <v>0.8</v>
      </c>
      <c r="O201" s="13">
        <v>5</v>
      </c>
      <c r="P201" s="29" t="s">
        <v>6</v>
      </c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</row>
    <row r="202" spans="1:195" s="32" customFormat="1" ht="11.25" customHeight="1" outlineLevel="3">
      <c r="A202" s="11"/>
      <c r="B202" s="11"/>
      <c r="C202" s="18"/>
      <c r="D202" s="11" t="s">
        <v>177</v>
      </c>
      <c r="E202" s="13">
        <v>16039</v>
      </c>
      <c r="F202" s="13" t="s">
        <v>6</v>
      </c>
      <c r="G202" s="13" t="s">
        <v>6</v>
      </c>
      <c r="H202" s="13" t="s">
        <v>6</v>
      </c>
      <c r="I202" s="13" t="s">
        <v>6</v>
      </c>
      <c r="J202" s="13" t="s">
        <v>6</v>
      </c>
      <c r="K202" s="13" t="s">
        <v>6</v>
      </c>
      <c r="L202" s="13">
        <v>6.5186</v>
      </c>
      <c r="M202" s="13">
        <v>11.497493976807245</v>
      </c>
      <c r="N202" s="13">
        <v>0.5</v>
      </c>
      <c r="O202" s="13">
        <v>5.480886170887902</v>
      </c>
      <c r="P202" s="16" t="s">
        <v>6</v>
      </c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</row>
    <row r="203" spans="1:195" s="17" customFormat="1" ht="9" outlineLevel="3">
      <c r="A203" s="11"/>
      <c r="B203" s="11"/>
      <c r="C203" s="18"/>
      <c r="D203" s="11" t="s">
        <v>178</v>
      </c>
      <c r="E203" s="13">
        <v>17852</v>
      </c>
      <c r="F203" s="13" t="s">
        <v>6</v>
      </c>
      <c r="G203" s="13" t="s">
        <v>6</v>
      </c>
      <c r="H203" s="13" t="s">
        <v>6</v>
      </c>
      <c r="I203" s="13" t="s">
        <v>6</v>
      </c>
      <c r="J203" s="13" t="s">
        <v>6</v>
      </c>
      <c r="K203" s="13" t="s">
        <v>6</v>
      </c>
      <c r="L203" s="13">
        <v>8.207799999999999</v>
      </c>
      <c r="M203" s="13">
        <v>11.282</v>
      </c>
      <c r="N203" s="13">
        <v>2.8</v>
      </c>
      <c r="O203" s="13">
        <v>8.4</v>
      </c>
      <c r="P203" s="29" t="s">
        <v>6</v>
      </c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</row>
    <row r="204" spans="1:195" s="19" customFormat="1" ht="9" outlineLevel="3">
      <c r="A204" s="11"/>
      <c r="B204" s="11"/>
      <c r="C204" s="18"/>
      <c r="D204" s="11" t="s">
        <v>179</v>
      </c>
      <c r="E204" s="13">
        <v>9258</v>
      </c>
      <c r="F204" s="13" t="s">
        <v>6</v>
      </c>
      <c r="G204" s="13" t="s">
        <v>6</v>
      </c>
      <c r="H204" s="13" t="s">
        <v>6</v>
      </c>
      <c r="I204" s="13" t="s">
        <v>6</v>
      </c>
      <c r="J204" s="13" t="s">
        <v>6</v>
      </c>
      <c r="K204" s="13" t="s">
        <v>6</v>
      </c>
      <c r="L204" s="13">
        <v>5.1499999999999995</v>
      </c>
      <c r="M204" s="13">
        <v>5.059971268678243</v>
      </c>
      <c r="N204" s="13">
        <v>0.5</v>
      </c>
      <c r="O204" s="13">
        <v>3</v>
      </c>
      <c r="P204" s="29" t="s">
        <v>6</v>
      </c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</row>
    <row r="205" spans="1:195" s="17" customFormat="1" ht="9" outlineLevel="3">
      <c r="A205" s="11"/>
      <c r="B205" s="11"/>
      <c r="C205" s="18"/>
      <c r="D205" s="11" t="s">
        <v>180</v>
      </c>
      <c r="E205" s="13">
        <v>10967</v>
      </c>
      <c r="F205" s="13" t="s">
        <v>6</v>
      </c>
      <c r="G205" s="13" t="s">
        <v>6</v>
      </c>
      <c r="H205" s="13" t="s">
        <v>6</v>
      </c>
      <c r="I205" s="13" t="s">
        <v>6</v>
      </c>
      <c r="J205" s="13" t="s">
        <v>6</v>
      </c>
      <c r="K205" s="13" t="s">
        <v>6</v>
      </c>
      <c r="L205" s="13">
        <v>9.2617</v>
      </c>
      <c r="M205" s="13">
        <v>6.500000000000001</v>
      </c>
      <c r="N205" s="13">
        <v>0</v>
      </c>
      <c r="O205" s="13">
        <v>5.6</v>
      </c>
      <c r="P205" s="29" t="s">
        <v>6</v>
      </c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</row>
    <row r="206" spans="1:195" s="17" customFormat="1" ht="9" outlineLevel="3">
      <c r="A206" s="11"/>
      <c r="B206" s="11"/>
      <c r="C206" s="18"/>
      <c r="D206" s="11" t="s">
        <v>181</v>
      </c>
      <c r="E206" s="13">
        <v>11585</v>
      </c>
      <c r="F206" s="13" t="s">
        <v>6</v>
      </c>
      <c r="G206" s="13" t="s">
        <v>6</v>
      </c>
      <c r="H206" s="13" t="s">
        <v>6</v>
      </c>
      <c r="I206" s="13" t="s">
        <v>6</v>
      </c>
      <c r="J206" s="13" t="s">
        <v>6</v>
      </c>
      <c r="K206" s="13" t="s">
        <v>6</v>
      </c>
      <c r="L206" s="13">
        <v>5.47</v>
      </c>
      <c r="M206" s="13">
        <v>7.309</v>
      </c>
      <c r="N206" s="13">
        <v>1</v>
      </c>
      <c r="O206" s="13">
        <v>4.3</v>
      </c>
      <c r="P206" s="29" t="s">
        <v>6</v>
      </c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</row>
    <row r="207" spans="1:195" s="17" customFormat="1" ht="9" outlineLevel="3">
      <c r="A207" s="11"/>
      <c r="B207" s="11"/>
      <c r="C207" s="18"/>
      <c r="D207" s="11" t="s">
        <v>182</v>
      </c>
      <c r="E207" s="13">
        <v>13821</v>
      </c>
      <c r="F207" s="13" t="s">
        <v>6</v>
      </c>
      <c r="G207" s="13" t="s">
        <v>6</v>
      </c>
      <c r="H207" s="13" t="s">
        <v>6</v>
      </c>
      <c r="I207" s="13" t="s">
        <v>6</v>
      </c>
      <c r="J207" s="13" t="s">
        <v>6</v>
      </c>
      <c r="K207" s="13" t="s">
        <v>6</v>
      </c>
      <c r="L207" s="13">
        <v>6.8</v>
      </c>
      <c r="M207" s="13">
        <v>7.5147861362718515</v>
      </c>
      <c r="N207" s="13"/>
      <c r="O207" s="13">
        <v>4.1477</v>
      </c>
      <c r="P207" s="16" t="s">
        <v>6</v>
      </c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</row>
    <row r="208" spans="1:195" s="17" customFormat="1" ht="9" outlineLevel="3">
      <c r="A208" s="11"/>
      <c r="B208" s="11"/>
      <c r="C208" s="18"/>
      <c r="D208" s="11" t="s">
        <v>183</v>
      </c>
      <c r="E208" s="13">
        <v>15118</v>
      </c>
      <c r="F208" s="13" t="s">
        <v>6</v>
      </c>
      <c r="G208" s="13" t="s">
        <v>6</v>
      </c>
      <c r="H208" s="13" t="s">
        <v>6</v>
      </c>
      <c r="I208" s="13" t="s">
        <v>6</v>
      </c>
      <c r="J208" s="13" t="s">
        <v>6</v>
      </c>
      <c r="K208" s="13" t="s">
        <v>6</v>
      </c>
      <c r="L208" s="13">
        <v>10.015</v>
      </c>
      <c r="M208" s="13">
        <v>8.052000000000001</v>
      </c>
      <c r="N208" s="13"/>
      <c r="O208" s="13">
        <v>5.366099999999999</v>
      </c>
      <c r="P208" s="29" t="s">
        <v>6</v>
      </c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</row>
    <row r="209" spans="1:195" s="17" customFormat="1" ht="9" outlineLevel="3">
      <c r="A209" s="11"/>
      <c r="B209" s="11"/>
      <c r="C209" s="18"/>
      <c r="D209" s="11" t="s">
        <v>184</v>
      </c>
      <c r="E209" s="13">
        <v>9720</v>
      </c>
      <c r="F209" s="13" t="s">
        <v>6</v>
      </c>
      <c r="G209" s="13" t="s">
        <v>6</v>
      </c>
      <c r="H209" s="13" t="s">
        <v>6</v>
      </c>
      <c r="I209" s="13" t="s">
        <v>6</v>
      </c>
      <c r="J209" s="13" t="s">
        <v>6</v>
      </c>
      <c r="K209" s="13" t="s">
        <v>6</v>
      </c>
      <c r="L209" s="13">
        <v>6.338299999999999</v>
      </c>
      <c r="M209" s="13">
        <v>6.490082501586569</v>
      </c>
      <c r="N209" s="13">
        <v>0.7</v>
      </c>
      <c r="O209" s="13">
        <v>6.28461605030866</v>
      </c>
      <c r="P209" s="29" t="s">
        <v>6</v>
      </c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</row>
    <row r="210" spans="1:19" ht="9" customHeight="1" outlineLevel="2" collapsed="1">
      <c r="A210" s="3"/>
      <c r="B210" s="25"/>
      <c r="C210" s="25" t="s">
        <v>185</v>
      </c>
      <c r="D210" s="26"/>
      <c r="E210" s="5">
        <v>11537</v>
      </c>
      <c r="F210" s="5" t="s">
        <v>6</v>
      </c>
      <c r="G210" s="5" t="s">
        <v>6</v>
      </c>
      <c r="H210" s="15" t="s">
        <v>6</v>
      </c>
      <c r="I210" s="15" t="s">
        <v>6</v>
      </c>
      <c r="J210" s="15" t="s">
        <v>6</v>
      </c>
      <c r="K210" s="15" t="s">
        <v>6</v>
      </c>
      <c r="L210" s="15" t="s">
        <v>6</v>
      </c>
      <c r="M210" s="15" t="s">
        <v>6</v>
      </c>
      <c r="N210" s="15" t="s">
        <v>6</v>
      </c>
      <c r="O210" s="15" t="s">
        <v>6</v>
      </c>
      <c r="P210" s="27">
        <v>278.5</v>
      </c>
      <c r="Q210" s="60"/>
      <c r="R210" s="60"/>
      <c r="S210" s="60"/>
    </row>
    <row r="211" spans="1:19" ht="9" customHeight="1" outlineLevel="2" collapsed="1">
      <c r="A211" s="3"/>
      <c r="B211" s="25"/>
      <c r="C211" s="25" t="s">
        <v>186</v>
      </c>
      <c r="D211" s="26"/>
      <c r="E211" s="5">
        <v>7127</v>
      </c>
      <c r="F211" s="5" t="s">
        <v>6</v>
      </c>
      <c r="G211" s="5" t="s">
        <v>6</v>
      </c>
      <c r="H211" s="15" t="s">
        <v>6</v>
      </c>
      <c r="I211" s="15" t="s">
        <v>6</v>
      </c>
      <c r="J211" s="15" t="s">
        <v>6</v>
      </c>
      <c r="K211" s="15" t="s">
        <v>6</v>
      </c>
      <c r="L211" s="15" t="s">
        <v>6</v>
      </c>
      <c r="M211" s="15" t="s">
        <v>6</v>
      </c>
      <c r="N211" s="15" t="s">
        <v>6</v>
      </c>
      <c r="O211" s="15" t="s">
        <v>6</v>
      </c>
      <c r="P211" s="27">
        <v>166.4</v>
      </c>
      <c r="Q211" s="60"/>
      <c r="R211" s="60"/>
      <c r="S211" s="60"/>
    </row>
    <row r="212" spans="1:19" ht="9" customHeight="1" outlineLevel="2" collapsed="1">
      <c r="A212" s="3"/>
      <c r="B212" s="25"/>
      <c r="C212" s="25" t="s">
        <v>187</v>
      </c>
      <c r="D212" s="26"/>
      <c r="E212" s="5">
        <f>+SUM(E194:E211)-E209</f>
        <v>192621</v>
      </c>
      <c r="F212" s="5" t="s">
        <v>6</v>
      </c>
      <c r="G212" s="5" t="s">
        <v>6</v>
      </c>
      <c r="H212" s="15" t="s">
        <v>6</v>
      </c>
      <c r="I212" s="15" t="s">
        <v>6</v>
      </c>
      <c r="J212" s="15" t="s">
        <v>6</v>
      </c>
      <c r="K212" s="15" t="s">
        <v>6</v>
      </c>
      <c r="L212" s="15" t="s">
        <v>6</v>
      </c>
      <c r="M212" s="15" t="s">
        <v>6</v>
      </c>
      <c r="N212" s="15" t="s">
        <v>6</v>
      </c>
      <c r="O212" s="15" t="s">
        <v>6</v>
      </c>
      <c r="P212" s="27">
        <v>239.7</v>
      </c>
      <c r="Q212" s="60"/>
      <c r="R212" s="60"/>
      <c r="S212" s="60"/>
    </row>
    <row r="213" spans="1:19" ht="9" customHeight="1" outlineLevel="2" collapsed="1">
      <c r="A213" s="3"/>
      <c r="B213" s="25"/>
      <c r="C213" s="25" t="s">
        <v>188</v>
      </c>
      <c r="D213" s="26"/>
      <c r="E213" s="5">
        <v>123218</v>
      </c>
      <c r="F213" s="5" t="s">
        <v>6</v>
      </c>
      <c r="G213" s="5" t="s">
        <v>6</v>
      </c>
      <c r="H213" s="15" t="s">
        <v>6</v>
      </c>
      <c r="I213" s="15" t="s">
        <v>6</v>
      </c>
      <c r="J213" s="15" t="s">
        <v>6</v>
      </c>
      <c r="K213" s="15" t="s">
        <v>6</v>
      </c>
      <c r="L213" s="15" t="s">
        <v>6</v>
      </c>
      <c r="M213" s="15" t="s">
        <v>6</v>
      </c>
      <c r="N213" s="15" t="s">
        <v>6</v>
      </c>
      <c r="O213" s="15" t="s">
        <v>6</v>
      </c>
      <c r="P213" s="27">
        <v>1003.7</v>
      </c>
      <c r="Q213" s="60"/>
      <c r="R213" s="60"/>
      <c r="S213" s="60"/>
    </row>
    <row r="214" spans="1:16" s="57" customFormat="1" ht="34.5" customHeight="1" outlineLevel="2">
      <c r="A214" s="42"/>
      <c r="B214" s="43"/>
      <c r="C214" s="58"/>
      <c r="D214" s="44"/>
      <c r="E214" s="45" t="s">
        <v>270</v>
      </c>
      <c r="F214" s="45" t="s">
        <v>271</v>
      </c>
      <c r="G214" s="45" t="s">
        <v>272</v>
      </c>
      <c r="H214" s="45" t="s">
        <v>273</v>
      </c>
      <c r="I214" s="45" t="s">
        <v>274</v>
      </c>
      <c r="J214" s="45" t="s">
        <v>1</v>
      </c>
      <c r="K214" s="45" t="s">
        <v>275</v>
      </c>
      <c r="L214" s="46" t="s">
        <v>276</v>
      </c>
      <c r="M214" s="46" t="s">
        <v>277</v>
      </c>
      <c r="N214" s="46" t="s">
        <v>278</v>
      </c>
      <c r="O214" s="47" t="s">
        <v>279</v>
      </c>
      <c r="P214" s="48" t="s">
        <v>280</v>
      </c>
    </row>
    <row r="215" spans="1:195" s="17" customFormat="1" ht="30" customHeight="1">
      <c r="A215" s="6" t="s">
        <v>116</v>
      </c>
      <c r="B215" s="7"/>
      <c r="C215" s="18"/>
      <c r="D215" s="6"/>
      <c r="E215" s="9">
        <f aca="true" t="shared" si="36" ref="E215:O215">+E137</f>
        <v>202341</v>
      </c>
      <c r="F215" s="9">
        <f t="shared" si="36"/>
        <v>714</v>
      </c>
      <c r="G215" s="9">
        <f t="shared" si="36"/>
        <v>1366</v>
      </c>
      <c r="H215" s="9">
        <f t="shared" si="36"/>
        <v>186</v>
      </c>
      <c r="I215" s="9">
        <f t="shared" si="36"/>
        <v>399</v>
      </c>
      <c r="J215" s="9">
        <f t="shared" si="36"/>
        <v>128</v>
      </c>
      <c r="K215" s="9">
        <f t="shared" si="36"/>
        <v>21</v>
      </c>
      <c r="L215" s="9">
        <f t="shared" si="36"/>
        <v>591.5239962076195</v>
      </c>
      <c r="M215" s="9">
        <f t="shared" si="36"/>
        <v>1273.851197008596</v>
      </c>
      <c r="N215" s="9">
        <f t="shared" si="36"/>
        <v>847.8779193676801</v>
      </c>
      <c r="O215" s="9">
        <f t="shared" si="36"/>
        <v>1356.515122021576</v>
      </c>
      <c r="P215" s="9">
        <v>54560.1</v>
      </c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</row>
    <row r="216" spans="1:195" s="24" customFormat="1" ht="12.75" outlineLevel="1">
      <c r="A216" s="2"/>
      <c r="B216" s="7" t="s">
        <v>14</v>
      </c>
      <c r="C216" s="7"/>
      <c r="D216" s="20"/>
      <c r="E216" s="21">
        <f aca="true" t="shared" si="37" ref="E216:P216">+SUM(E217:E247)</f>
        <v>0</v>
      </c>
      <c r="F216" s="21">
        <f t="shared" si="37"/>
        <v>0</v>
      </c>
      <c r="G216" s="21">
        <f>+SUM(G217:G247)</f>
        <v>1366</v>
      </c>
      <c r="H216" s="22">
        <f t="shared" si="37"/>
        <v>173</v>
      </c>
      <c r="I216" s="22">
        <f t="shared" si="37"/>
        <v>367</v>
      </c>
      <c r="J216" s="22">
        <f t="shared" si="37"/>
        <v>42</v>
      </c>
      <c r="K216" s="22">
        <f t="shared" si="37"/>
        <v>0</v>
      </c>
      <c r="L216" s="22">
        <f t="shared" si="37"/>
        <v>0</v>
      </c>
      <c r="M216" s="22">
        <f t="shared" si="37"/>
        <v>0</v>
      </c>
      <c r="N216" s="22">
        <f t="shared" si="37"/>
        <v>0</v>
      </c>
      <c r="O216" s="22">
        <f t="shared" si="37"/>
        <v>0</v>
      </c>
      <c r="P216" s="23">
        <f t="shared" si="37"/>
        <v>12939.099999999999</v>
      </c>
      <c r="Q216" s="59"/>
      <c r="R216" s="59"/>
      <c r="S216" s="59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</row>
    <row r="217" spans="1:19" ht="9" customHeight="1" outlineLevel="2" collapsed="1">
      <c r="A217" s="3"/>
      <c r="B217" s="25"/>
      <c r="C217" s="25" t="s">
        <v>189</v>
      </c>
      <c r="D217" s="26"/>
      <c r="E217" s="5" t="s">
        <v>6</v>
      </c>
      <c r="F217" s="5" t="s">
        <v>6</v>
      </c>
      <c r="G217" s="5">
        <v>82</v>
      </c>
      <c r="H217" s="15" t="s">
        <v>6</v>
      </c>
      <c r="I217" s="15">
        <v>0</v>
      </c>
      <c r="J217" s="15" t="s">
        <v>6</v>
      </c>
      <c r="K217" s="15" t="s">
        <v>6</v>
      </c>
      <c r="L217" s="15" t="s">
        <v>6</v>
      </c>
      <c r="M217" s="15" t="s">
        <v>6</v>
      </c>
      <c r="N217" s="15" t="s">
        <v>6</v>
      </c>
      <c r="O217" s="15" t="s">
        <v>6</v>
      </c>
      <c r="P217" s="27">
        <f>+VLOOKUP(C217,Stofnanir11,2,0)/1000000</f>
        <v>622</v>
      </c>
      <c r="Q217" s="60"/>
      <c r="R217" s="60"/>
      <c r="S217" s="60"/>
    </row>
    <row r="218" spans="1:19" ht="9" customHeight="1" outlineLevel="2" collapsed="1">
      <c r="A218" s="3"/>
      <c r="B218" s="25"/>
      <c r="C218" s="25" t="s">
        <v>190</v>
      </c>
      <c r="D218" s="26"/>
      <c r="E218" s="5" t="s">
        <v>6</v>
      </c>
      <c r="F218" s="5" t="s">
        <v>6</v>
      </c>
      <c r="G218" s="5" t="s">
        <v>6</v>
      </c>
      <c r="H218" s="15">
        <v>3</v>
      </c>
      <c r="I218" s="15">
        <v>0</v>
      </c>
      <c r="J218" s="15" t="s">
        <v>6</v>
      </c>
      <c r="K218" s="15" t="s">
        <v>6</v>
      </c>
      <c r="L218" s="15" t="s">
        <v>6</v>
      </c>
      <c r="M218" s="15" t="s">
        <v>6</v>
      </c>
      <c r="N218" s="15" t="s">
        <v>6</v>
      </c>
      <c r="O218" s="15" t="s">
        <v>6</v>
      </c>
      <c r="P218" s="27">
        <v>12.7</v>
      </c>
      <c r="Q218" s="60"/>
      <c r="R218" s="60"/>
      <c r="S218" s="60"/>
    </row>
    <row r="219" spans="1:19" ht="9" customHeight="1" outlineLevel="2" collapsed="1">
      <c r="A219" s="3"/>
      <c r="B219" s="25"/>
      <c r="C219" s="25" t="s">
        <v>191</v>
      </c>
      <c r="D219" s="26"/>
      <c r="E219" s="5" t="s">
        <v>6</v>
      </c>
      <c r="F219" s="5" t="s">
        <v>6</v>
      </c>
      <c r="G219" s="5">
        <v>161</v>
      </c>
      <c r="H219" s="15" t="s">
        <v>6</v>
      </c>
      <c r="I219" s="15">
        <v>24</v>
      </c>
      <c r="J219" s="15">
        <v>12</v>
      </c>
      <c r="K219" s="15" t="s">
        <v>6</v>
      </c>
      <c r="L219" s="15" t="s">
        <v>6</v>
      </c>
      <c r="M219" s="15" t="s">
        <v>6</v>
      </c>
      <c r="N219" s="15" t="s">
        <v>6</v>
      </c>
      <c r="O219" s="15" t="s">
        <v>6</v>
      </c>
      <c r="P219" s="27">
        <f>+VLOOKUP("Hjúkrunarheimilið Eir",Stofnanir11,2,0)/1000000</f>
        <v>1362.5</v>
      </c>
      <c r="Q219" s="60"/>
      <c r="R219" s="60"/>
      <c r="S219" s="60"/>
    </row>
    <row r="220" spans="1:19" ht="9" customHeight="1" outlineLevel="2" collapsed="1">
      <c r="A220" s="3"/>
      <c r="B220" s="25"/>
      <c r="C220" s="25" t="s">
        <v>192</v>
      </c>
      <c r="D220" s="26"/>
      <c r="E220" s="5" t="s">
        <v>6</v>
      </c>
      <c r="F220" s="5" t="s">
        <v>6</v>
      </c>
      <c r="G220" s="5" t="s">
        <v>6</v>
      </c>
      <c r="H220" s="15">
        <v>21</v>
      </c>
      <c r="I220" s="15">
        <v>0</v>
      </c>
      <c r="J220" s="15" t="s">
        <v>6</v>
      </c>
      <c r="K220" s="15" t="s">
        <v>6</v>
      </c>
      <c r="L220" s="15" t="s">
        <v>6</v>
      </c>
      <c r="M220" s="15" t="s">
        <v>6</v>
      </c>
      <c r="N220" s="15" t="s">
        <v>6</v>
      </c>
      <c r="O220" s="15" t="s">
        <v>6</v>
      </c>
      <c r="P220" s="27">
        <v>73.6</v>
      </c>
      <c r="Q220" s="60"/>
      <c r="R220" s="60"/>
      <c r="S220" s="60"/>
    </row>
    <row r="221" spans="1:19" ht="9" customHeight="1" outlineLevel="2" collapsed="1">
      <c r="A221" s="3"/>
      <c r="B221" s="25"/>
      <c r="C221" s="25" t="s">
        <v>193</v>
      </c>
      <c r="D221" s="26"/>
      <c r="E221" s="5" t="s">
        <v>6</v>
      </c>
      <c r="F221" s="5" t="s">
        <v>6</v>
      </c>
      <c r="G221" s="5" t="s">
        <v>6</v>
      </c>
      <c r="H221" s="15">
        <v>0</v>
      </c>
      <c r="I221" s="15">
        <v>15</v>
      </c>
      <c r="J221" s="15" t="s">
        <v>6</v>
      </c>
      <c r="K221" s="15" t="s">
        <v>6</v>
      </c>
      <c r="L221" s="15" t="s">
        <v>6</v>
      </c>
      <c r="M221" s="15" t="s">
        <v>6</v>
      </c>
      <c r="N221" s="15" t="s">
        <v>6</v>
      </c>
      <c r="O221" s="15" t="s">
        <v>6</v>
      </c>
      <c r="P221" s="27">
        <f>+VLOOKUP(C221,Stofnanir11,2,0)/1000000</f>
        <v>38.4</v>
      </c>
      <c r="Q221" s="60"/>
      <c r="R221" s="60"/>
      <c r="S221" s="60"/>
    </row>
    <row r="222" spans="1:19" ht="9" customHeight="1" outlineLevel="2" collapsed="1">
      <c r="A222" s="3"/>
      <c r="B222" s="25"/>
      <c r="C222" s="25" t="s">
        <v>194</v>
      </c>
      <c r="D222" s="26"/>
      <c r="E222" s="5" t="s">
        <v>6</v>
      </c>
      <c r="F222" s="5" t="s">
        <v>6</v>
      </c>
      <c r="G222" s="5">
        <v>181</v>
      </c>
      <c r="H222" s="15">
        <v>20</v>
      </c>
      <c r="I222" s="15">
        <v>0</v>
      </c>
      <c r="J222" s="15" t="s">
        <v>6</v>
      </c>
      <c r="K222" s="15" t="s">
        <v>6</v>
      </c>
      <c r="L222" s="15" t="s">
        <v>6</v>
      </c>
      <c r="M222" s="15" t="s">
        <v>6</v>
      </c>
      <c r="N222" s="15" t="s">
        <v>6</v>
      </c>
      <c r="O222" s="15" t="s">
        <v>6</v>
      </c>
      <c r="P222" s="27">
        <f>+VLOOKUP(C222,Stofnanir11,2,0)/1000000</f>
        <v>1437.9</v>
      </c>
      <c r="Q222" s="60"/>
      <c r="R222" s="60"/>
      <c r="S222" s="60"/>
    </row>
    <row r="223" spans="1:19" ht="9" customHeight="1" outlineLevel="2" collapsed="1">
      <c r="A223" s="3"/>
      <c r="B223" s="25"/>
      <c r="C223" s="25" t="s">
        <v>195</v>
      </c>
      <c r="D223" s="26"/>
      <c r="E223" s="5" t="s">
        <v>6</v>
      </c>
      <c r="F223" s="5" t="s">
        <v>6</v>
      </c>
      <c r="G223" s="5" t="s">
        <v>6</v>
      </c>
      <c r="H223" s="15" t="s">
        <v>6</v>
      </c>
      <c r="I223" s="15">
        <v>20</v>
      </c>
      <c r="J223" s="15" t="s">
        <v>6</v>
      </c>
      <c r="K223" s="15" t="s">
        <v>6</v>
      </c>
      <c r="L223" s="15" t="s">
        <v>6</v>
      </c>
      <c r="M223" s="15" t="s">
        <v>6</v>
      </c>
      <c r="N223" s="15" t="s">
        <v>6</v>
      </c>
      <c r="O223" s="15" t="s">
        <v>6</v>
      </c>
      <c r="P223" s="27">
        <f>+VLOOKUP(C223,Stofnanir11,2,0)/1000000</f>
        <v>51.4</v>
      </c>
      <c r="Q223" s="60"/>
      <c r="R223" s="60"/>
      <c r="S223" s="60"/>
    </row>
    <row r="224" spans="1:19" ht="9" customHeight="1" outlineLevel="2" collapsed="1">
      <c r="A224" s="3"/>
      <c r="B224" s="25"/>
      <c r="C224" s="25" t="s">
        <v>196</v>
      </c>
      <c r="D224" s="26"/>
      <c r="E224" s="5" t="s">
        <v>6</v>
      </c>
      <c r="F224" s="5" t="s">
        <v>6</v>
      </c>
      <c r="G224" s="5">
        <v>173</v>
      </c>
      <c r="H224" s="15">
        <v>52</v>
      </c>
      <c r="I224" s="15">
        <v>30</v>
      </c>
      <c r="J224" s="15">
        <v>20</v>
      </c>
      <c r="K224" s="15" t="s">
        <v>6</v>
      </c>
      <c r="L224" s="15" t="s">
        <v>6</v>
      </c>
      <c r="M224" s="15" t="s">
        <v>6</v>
      </c>
      <c r="N224" s="15" t="s">
        <v>6</v>
      </c>
      <c r="O224" s="15" t="s">
        <v>6</v>
      </c>
      <c r="P224" s="27">
        <v>1795.1000000000001</v>
      </c>
      <c r="Q224" s="60"/>
      <c r="R224" s="60"/>
      <c r="S224" s="60"/>
    </row>
    <row r="225" spans="1:19" ht="9" customHeight="1" outlineLevel="2" collapsed="1">
      <c r="A225" s="3"/>
      <c r="B225" s="25"/>
      <c r="C225" s="25" t="s">
        <v>197</v>
      </c>
      <c r="D225" s="26"/>
      <c r="E225" s="5" t="s">
        <v>6</v>
      </c>
      <c r="F225" s="5" t="s">
        <v>6</v>
      </c>
      <c r="G225" s="5" t="s">
        <v>6</v>
      </c>
      <c r="H225" s="15" t="s">
        <v>6</v>
      </c>
      <c r="I225" s="15">
        <v>18</v>
      </c>
      <c r="J225" s="15" t="s">
        <v>6</v>
      </c>
      <c r="K225" s="15" t="s">
        <v>6</v>
      </c>
      <c r="L225" s="15" t="s">
        <v>6</v>
      </c>
      <c r="M225" s="15" t="s">
        <v>6</v>
      </c>
      <c r="N225" s="15" t="s">
        <v>6</v>
      </c>
      <c r="O225" s="15" t="s">
        <v>6</v>
      </c>
      <c r="P225" s="27">
        <v>46.3</v>
      </c>
      <c r="Q225" s="60"/>
      <c r="R225" s="60"/>
      <c r="S225" s="60"/>
    </row>
    <row r="226" spans="1:19" ht="9" customHeight="1" outlineLevel="2" collapsed="1">
      <c r="A226" s="3"/>
      <c r="B226" s="25"/>
      <c r="C226" s="25" t="s">
        <v>198</v>
      </c>
      <c r="D226" s="26"/>
      <c r="E226" s="5" t="s">
        <v>6</v>
      </c>
      <c r="F226" s="5" t="s">
        <v>6</v>
      </c>
      <c r="G226" s="5" t="s">
        <v>6</v>
      </c>
      <c r="H226" s="15" t="s">
        <v>6</v>
      </c>
      <c r="I226" s="15">
        <v>40</v>
      </c>
      <c r="J226" s="15" t="s">
        <v>6</v>
      </c>
      <c r="K226" s="15" t="s">
        <v>6</v>
      </c>
      <c r="L226" s="15" t="s">
        <v>6</v>
      </c>
      <c r="M226" s="15" t="s">
        <v>6</v>
      </c>
      <c r="N226" s="15" t="s">
        <v>6</v>
      </c>
      <c r="O226" s="15" t="s">
        <v>6</v>
      </c>
      <c r="P226" s="27">
        <f aca="true" t="shared" si="38" ref="P226:P231">+VLOOKUP(C226,Stofnanir11,2,0)/1000000</f>
        <v>93.3</v>
      </c>
      <c r="Q226" s="60"/>
      <c r="R226" s="60"/>
      <c r="S226" s="60"/>
    </row>
    <row r="227" spans="1:19" ht="9" customHeight="1" outlineLevel="2" collapsed="1">
      <c r="A227" s="3"/>
      <c r="B227" s="25"/>
      <c r="C227" s="25" t="s">
        <v>199</v>
      </c>
      <c r="D227" s="26"/>
      <c r="E227" s="5" t="s">
        <v>6</v>
      </c>
      <c r="F227" s="5" t="s">
        <v>6</v>
      </c>
      <c r="G227" s="5" t="s">
        <v>6</v>
      </c>
      <c r="H227" s="15" t="s">
        <v>6</v>
      </c>
      <c r="I227" s="15">
        <v>48</v>
      </c>
      <c r="J227" s="15" t="s">
        <v>6</v>
      </c>
      <c r="K227" s="15" t="s">
        <v>6</v>
      </c>
      <c r="L227" s="15" t="s">
        <v>6</v>
      </c>
      <c r="M227" s="15" t="s">
        <v>6</v>
      </c>
      <c r="N227" s="15" t="s">
        <v>6</v>
      </c>
      <c r="O227" s="15" t="s">
        <v>6</v>
      </c>
      <c r="P227" s="27">
        <f t="shared" si="38"/>
        <v>76.9</v>
      </c>
      <c r="Q227" s="60"/>
      <c r="R227" s="60"/>
      <c r="S227" s="60"/>
    </row>
    <row r="228" spans="1:19" ht="9" customHeight="1" outlineLevel="2" collapsed="1">
      <c r="A228" s="3"/>
      <c r="B228" s="25"/>
      <c r="C228" s="25" t="s">
        <v>200</v>
      </c>
      <c r="D228" s="26"/>
      <c r="E228" s="5" t="s">
        <v>6</v>
      </c>
      <c r="F228" s="5" t="s">
        <v>6</v>
      </c>
      <c r="G228" s="5">
        <v>20</v>
      </c>
      <c r="H228" s="15" t="s">
        <v>6</v>
      </c>
      <c r="I228" s="15" t="s">
        <v>6</v>
      </c>
      <c r="J228" s="15" t="s">
        <v>6</v>
      </c>
      <c r="K228" s="15" t="s">
        <v>6</v>
      </c>
      <c r="L228" s="15" t="s">
        <v>6</v>
      </c>
      <c r="M228" s="15" t="s">
        <v>6</v>
      </c>
      <c r="N228" s="15" t="s">
        <v>6</v>
      </c>
      <c r="O228" s="15" t="s">
        <v>6</v>
      </c>
      <c r="P228" s="27">
        <f t="shared" si="38"/>
        <v>158.4</v>
      </c>
      <c r="Q228" s="60"/>
      <c r="R228" s="60"/>
      <c r="S228" s="60"/>
    </row>
    <row r="229" spans="1:19" ht="9" customHeight="1" outlineLevel="2" collapsed="1">
      <c r="A229" s="3"/>
      <c r="B229" s="25"/>
      <c r="C229" s="25" t="s">
        <v>201</v>
      </c>
      <c r="D229" s="26"/>
      <c r="E229" s="5" t="s">
        <v>6</v>
      </c>
      <c r="F229" s="5" t="s">
        <v>6</v>
      </c>
      <c r="G229" s="5">
        <v>107</v>
      </c>
      <c r="H229" s="15" t="s">
        <v>6</v>
      </c>
      <c r="I229" s="15" t="s">
        <v>6</v>
      </c>
      <c r="J229" s="15" t="s">
        <v>6</v>
      </c>
      <c r="K229" s="15" t="s">
        <v>6</v>
      </c>
      <c r="L229" s="15" t="s">
        <v>6</v>
      </c>
      <c r="M229" s="15" t="s">
        <v>6</v>
      </c>
      <c r="N229" s="15" t="s">
        <v>6</v>
      </c>
      <c r="O229" s="15" t="s">
        <v>6</v>
      </c>
      <c r="P229" s="27">
        <f t="shared" si="38"/>
        <v>809.3</v>
      </c>
      <c r="Q229" s="60"/>
      <c r="R229" s="60"/>
      <c r="S229" s="60"/>
    </row>
    <row r="230" spans="1:19" ht="9" customHeight="1" outlineLevel="2" collapsed="1">
      <c r="A230" s="3"/>
      <c r="B230" s="25"/>
      <c r="C230" s="25" t="s">
        <v>202</v>
      </c>
      <c r="D230" s="26"/>
      <c r="E230" s="5" t="s">
        <v>6</v>
      </c>
      <c r="F230" s="5" t="s">
        <v>6</v>
      </c>
      <c r="G230" s="5">
        <v>70</v>
      </c>
      <c r="H230" s="15">
        <v>11</v>
      </c>
      <c r="I230" s="15" t="s">
        <v>6</v>
      </c>
      <c r="J230" s="15" t="s">
        <v>6</v>
      </c>
      <c r="K230" s="15" t="s">
        <v>6</v>
      </c>
      <c r="L230" s="15" t="s">
        <v>6</v>
      </c>
      <c r="M230" s="15" t="s">
        <v>6</v>
      </c>
      <c r="N230" s="15" t="s">
        <v>6</v>
      </c>
      <c r="O230" s="15" t="s">
        <v>6</v>
      </c>
      <c r="P230" s="27">
        <f t="shared" si="38"/>
        <v>624.4</v>
      </c>
      <c r="Q230" s="60"/>
      <c r="R230" s="60"/>
      <c r="S230" s="60"/>
    </row>
    <row r="231" spans="1:19" ht="9" customHeight="1" outlineLevel="2" collapsed="1">
      <c r="A231" s="3"/>
      <c r="B231" s="25"/>
      <c r="C231" s="25" t="s">
        <v>203</v>
      </c>
      <c r="D231" s="26"/>
      <c r="E231" s="5" t="s">
        <v>6</v>
      </c>
      <c r="F231" s="5" t="s">
        <v>6</v>
      </c>
      <c r="G231" s="5">
        <v>92</v>
      </c>
      <c r="H231" s="15" t="s">
        <v>6</v>
      </c>
      <c r="I231" s="15" t="s">
        <v>6</v>
      </c>
      <c r="J231" s="15"/>
      <c r="K231" s="15" t="s">
        <v>6</v>
      </c>
      <c r="L231" s="15" t="s">
        <v>6</v>
      </c>
      <c r="M231" s="15" t="s">
        <v>6</v>
      </c>
      <c r="N231" s="15" t="s">
        <v>6</v>
      </c>
      <c r="O231" s="15" t="s">
        <v>6</v>
      </c>
      <c r="P231" s="27">
        <f t="shared" si="38"/>
        <v>994.6</v>
      </c>
      <c r="Q231" s="60"/>
      <c r="R231" s="60"/>
      <c r="S231" s="60"/>
    </row>
    <row r="232" spans="1:19" ht="9" customHeight="1" outlineLevel="2" collapsed="1">
      <c r="A232" s="3"/>
      <c r="B232" s="25"/>
      <c r="C232" s="25" t="s">
        <v>204</v>
      </c>
      <c r="D232" s="26"/>
      <c r="E232" s="5" t="s">
        <v>6</v>
      </c>
      <c r="F232" s="5" t="s">
        <v>6</v>
      </c>
      <c r="G232" s="5">
        <v>100</v>
      </c>
      <c r="H232" s="15" t="s">
        <v>6</v>
      </c>
      <c r="I232" s="15" t="s">
        <v>6</v>
      </c>
      <c r="J232" s="15">
        <v>10</v>
      </c>
      <c r="K232" s="15" t="s">
        <v>6</v>
      </c>
      <c r="L232" s="15" t="s">
        <v>6</v>
      </c>
      <c r="M232" s="15" t="s">
        <v>6</v>
      </c>
      <c r="N232" s="15" t="s">
        <v>6</v>
      </c>
      <c r="O232" s="15" t="s">
        <v>6</v>
      </c>
      <c r="P232" s="27">
        <f>+VLOOKUP("Mörk, Reykjavík",Stofnanir11,2,0)/1000000</f>
        <v>795.2</v>
      </c>
      <c r="Q232" s="60"/>
      <c r="R232" s="60"/>
      <c r="S232" s="60"/>
    </row>
    <row r="233" spans="1:19" ht="9" customHeight="1" outlineLevel="2" collapsed="1">
      <c r="A233" s="3"/>
      <c r="B233" s="25"/>
      <c r="C233" s="25" t="s">
        <v>205</v>
      </c>
      <c r="D233" s="26"/>
      <c r="E233" s="5" t="s">
        <v>6</v>
      </c>
      <c r="F233" s="5" t="s">
        <v>6</v>
      </c>
      <c r="G233" s="5" t="s">
        <v>6</v>
      </c>
      <c r="H233" s="15" t="s">
        <v>6</v>
      </c>
      <c r="I233" s="15">
        <v>20</v>
      </c>
      <c r="J233" s="15" t="s">
        <v>6</v>
      </c>
      <c r="K233" s="15" t="s">
        <v>6</v>
      </c>
      <c r="L233" s="15" t="s">
        <v>6</v>
      </c>
      <c r="M233" s="15" t="s">
        <v>6</v>
      </c>
      <c r="N233" s="15" t="s">
        <v>6</v>
      </c>
      <c r="O233" s="15" t="s">
        <v>6</v>
      </c>
      <c r="P233" s="27">
        <v>51.4</v>
      </c>
      <c r="Q233" s="60"/>
      <c r="R233" s="60"/>
      <c r="S233" s="60"/>
    </row>
    <row r="234" spans="1:19" ht="9" customHeight="1" outlineLevel="2" collapsed="1">
      <c r="A234" s="3"/>
      <c r="B234" s="25"/>
      <c r="C234" s="25" t="s">
        <v>206</v>
      </c>
      <c r="D234" s="26"/>
      <c r="E234" s="5" t="s">
        <v>6</v>
      </c>
      <c r="F234" s="5" t="s">
        <v>6</v>
      </c>
      <c r="G234" s="5" t="s">
        <v>6</v>
      </c>
      <c r="H234" s="15" t="s">
        <v>6</v>
      </c>
      <c r="I234" s="15">
        <v>40</v>
      </c>
      <c r="J234" s="15" t="s">
        <v>6</v>
      </c>
      <c r="K234" s="15" t="s">
        <v>6</v>
      </c>
      <c r="L234" s="15" t="s">
        <v>6</v>
      </c>
      <c r="M234" s="15" t="s">
        <v>6</v>
      </c>
      <c r="N234" s="15" t="s">
        <v>6</v>
      </c>
      <c r="O234" s="15" t="s">
        <v>6</v>
      </c>
      <c r="P234" s="27">
        <v>46.3</v>
      </c>
      <c r="Q234" s="60"/>
      <c r="R234" s="60"/>
      <c r="S234" s="60"/>
    </row>
    <row r="235" spans="1:19" ht="9" customHeight="1" outlineLevel="2" collapsed="1">
      <c r="A235" s="3"/>
      <c r="B235" s="25"/>
      <c r="C235" s="25" t="s">
        <v>207</v>
      </c>
      <c r="D235" s="26"/>
      <c r="E235" s="5" t="s">
        <v>6</v>
      </c>
      <c r="F235" s="5" t="s">
        <v>6</v>
      </c>
      <c r="G235" s="5" t="s">
        <v>6</v>
      </c>
      <c r="H235" s="15" t="s">
        <v>6</v>
      </c>
      <c r="I235" s="15">
        <v>20</v>
      </c>
      <c r="J235" s="15" t="s">
        <v>6</v>
      </c>
      <c r="K235" s="15" t="s">
        <v>6</v>
      </c>
      <c r="L235" s="15" t="s">
        <v>6</v>
      </c>
      <c r="M235" s="15" t="s">
        <v>6</v>
      </c>
      <c r="N235" s="15" t="s">
        <v>6</v>
      </c>
      <c r="O235" s="15" t="s">
        <v>6</v>
      </c>
      <c r="P235" s="27">
        <v>53.6</v>
      </c>
      <c r="Q235" s="60"/>
      <c r="R235" s="60"/>
      <c r="S235" s="60"/>
    </row>
    <row r="236" spans="1:19" ht="9" customHeight="1" outlineLevel="2" collapsed="1">
      <c r="A236" s="3"/>
      <c r="B236" s="25"/>
      <c r="C236" s="25" t="s">
        <v>208</v>
      </c>
      <c r="D236" s="26"/>
      <c r="E236" s="5" t="s">
        <v>6</v>
      </c>
      <c r="F236" s="5" t="s">
        <v>6</v>
      </c>
      <c r="G236" s="5">
        <v>158</v>
      </c>
      <c r="H236" s="15">
        <v>66</v>
      </c>
      <c r="I236" s="15">
        <v>26</v>
      </c>
      <c r="J236" s="15" t="s">
        <v>6</v>
      </c>
      <c r="K236" s="15" t="s">
        <v>6</v>
      </c>
      <c r="L236" s="15" t="s">
        <v>6</v>
      </c>
      <c r="M236" s="15" t="s">
        <v>6</v>
      </c>
      <c r="N236" s="15" t="s">
        <v>6</v>
      </c>
      <c r="O236" s="15" t="s">
        <v>6</v>
      </c>
      <c r="P236" s="27">
        <f>+VLOOKUP(C236,Stofnanir11,2,0)/1000000</f>
        <v>1433.1</v>
      </c>
      <c r="Q236" s="60"/>
      <c r="R236" s="60"/>
      <c r="S236" s="60"/>
    </row>
    <row r="237" spans="1:19" ht="9" customHeight="1" outlineLevel="2" collapsed="1">
      <c r="A237" s="3"/>
      <c r="B237" s="25"/>
      <c r="C237" s="25" t="s">
        <v>209</v>
      </c>
      <c r="D237" s="26"/>
      <c r="E237" s="5" t="s">
        <v>6</v>
      </c>
      <c r="F237" s="5" t="s">
        <v>6</v>
      </c>
      <c r="G237" s="5">
        <v>55</v>
      </c>
      <c r="H237" s="15" t="s">
        <v>6</v>
      </c>
      <c r="I237" s="15" t="s">
        <v>6</v>
      </c>
      <c r="J237" s="15" t="s">
        <v>6</v>
      </c>
      <c r="K237" s="15" t="s">
        <v>6</v>
      </c>
      <c r="L237" s="15" t="s">
        <v>6</v>
      </c>
      <c r="M237" s="15" t="s">
        <v>6</v>
      </c>
      <c r="N237" s="15" t="s">
        <v>6</v>
      </c>
      <c r="O237" s="15" t="s">
        <v>6</v>
      </c>
      <c r="P237" s="27">
        <v>423.5</v>
      </c>
      <c r="Q237" s="60"/>
      <c r="R237" s="60"/>
      <c r="S237" s="60"/>
    </row>
    <row r="238" spans="1:19" ht="9" customHeight="1" outlineLevel="2" collapsed="1">
      <c r="A238" s="3"/>
      <c r="B238" s="25"/>
      <c r="C238" s="25" t="s">
        <v>210</v>
      </c>
      <c r="D238" s="26"/>
      <c r="E238" s="5" t="s">
        <v>6</v>
      </c>
      <c r="F238" s="5" t="s">
        <v>6</v>
      </c>
      <c r="G238" s="5">
        <v>39</v>
      </c>
      <c r="H238" s="15" t="s">
        <v>6</v>
      </c>
      <c r="I238" s="15">
        <v>10</v>
      </c>
      <c r="J238" s="15" t="s">
        <v>6</v>
      </c>
      <c r="K238" s="15" t="s">
        <v>6</v>
      </c>
      <c r="L238" s="15" t="s">
        <v>6</v>
      </c>
      <c r="M238" s="15" t="s">
        <v>6</v>
      </c>
      <c r="N238" s="15" t="s">
        <v>6</v>
      </c>
      <c r="O238" s="15" t="s">
        <v>6</v>
      </c>
      <c r="P238" s="27">
        <f>+VLOOKUP(C238,Stofnanir11,2,0)/1000000</f>
        <v>298.4</v>
      </c>
      <c r="Q238" s="60"/>
      <c r="R238" s="60"/>
      <c r="S238" s="60"/>
    </row>
    <row r="239" spans="1:19" ht="9" customHeight="1" outlineLevel="2" collapsed="1">
      <c r="A239" s="3"/>
      <c r="B239" s="25"/>
      <c r="C239" s="25" t="s">
        <v>211</v>
      </c>
      <c r="D239" s="26"/>
      <c r="E239" s="5" t="s">
        <v>6</v>
      </c>
      <c r="F239" s="5" t="s">
        <v>6</v>
      </c>
      <c r="G239" s="5">
        <v>73</v>
      </c>
      <c r="H239" s="15" t="s">
        <v>6</v>
      </c>
      <c r="I239" s="15">
        <v>18</v>
      </c>
      <c r="J239" s="15" t="s">
        <v>6</v>
      </c>
      <c r="K239" s="15" t="s">
        <v>6</v>
      </c>
      <c r="L239" s="15" t="s">
        <v>6</v>
      </c>
      <c r="M239" s="15" t="s">
        <v>6</v>
      </c>
      <c r="N239" s="15" t="s">
        <v>6</v>
      </c>
      <c r="O239" s="15" t="s">
        <v>6</v>
      </c>
      <c r="P239" s="27">
        <f>+VLOOKUP(C239,Stofnanir11,2,0)/1000000</f>
        <v>565.4</v>
      </c>
      <c r="Q239" s="60"/>
      <c r="R239" s="60"/>
      <c r="S239" s="60"/>
    </row>
    <row r="240" spans="1:19" ht="9" customHeight="1" outlineLevel="2" collapsed="1">
      <c r="A240" s="3"/>
      <c r="B240" s="25"/>
      <c r="C240" s="25" t="s">
        <v>212</v>
      </c>
      <c r="D240" s="26"/>
      <c r="E240" s="5" t="s">
        <v>6</v>
      </c>
      <c r="F240" s="5" t="s">
        <v>6</v>
      </c>
      <c r="G240" s="5">
        <v>44</v>
      </c>
      <c r="H240" s="15" t="s">
        <v>6</v>
      </c>
      <c r="I240" s="15" t="s">
        <v>6</v>
      </c>
      <c r="J240" s="15" t="s">
        <v>6</v>
      </c>
      <c r="K240" s="15" t="s">
        <v>6</v>
      </c>
      <c r="L240" s="15" t="s">
        <v>6</v>
      </c>
      <c r="M240" s="15" t="s">
        <v>6</v>
      </c>
      <c r="N240" s="15" t="s">
        <v>6</v>
      </c>
      <c r="O240" s="15" t="s">
        <v>6</v>
      </c>
      <c r="P240" s="27">
        <v>0</v>
      </c>
      <c r="Q240" s="60"/>
      <c r="R240" s="60"/>
      <c r="S240" s="60"/>
    </row>
    <row r="241" spans="1:19" ht="9" customHeight="1" outlineLevel="2" collapsed="1">
      <c r="A241" s="3"/>
      <c r="B241" s="25"/>
      <c r="C241" s="25" t="s">
        <v>213</v>
      </c>
      <c r="D241" s="26"/>
      <c r="E241" s="5" t="s">
        <v>6</v>
      </c>
      <c r="F241" s="5" t="s">
        <v>6</v>
      </c>
      <c r="G241" s="5">
        <v>11</v>
      </c>
      <c r="H241" s="15" t="s">
        <v>6</v>
      </c>
      <c r="I241" s="15">
        <v>20</v>
      </c>
      <c r="J241" s="15" t="s">
        <v>6</v>
      </c>
      <c r="K241" s="15" t="s">
        <v>6</v>
      </c>
      <c r="L241" s="15" t="s">
        <v>6</v>
      </c>
      <c r="M241" s="15" t="s">
        <v>6</v>
      </c>
      <c r="N241" s="15" t="s">
        <v>6</v>
      </c>
      <c r="O241" s="15" t="s">
        <v>6</v>
      </c>
      <c r="P241" s="27">
        <v>129</v>
      </c>
      <c r="Q241" s="60"/>
      <c r="R241" s="60"/>
      <c r="S241" s="60"/>
    </row>
    <row r="242" spans="1:19" ht="9" customHeight="1" outlineLevel="2" collapsed="1">
      <c r="A242" s="3"/>
      <c r="B242" s="25"/>
      <c r="C242" s="25" t="s">
        <v>214</v>
      </c>
      <c r="D242" s="26"/>
      <c r="E242" s="5" t="s">
        <v>6</v>
      </c>
      <c r="F242" s="5" t="s">
        <v>6</v>
      </c>
      <c r="G242" s="5" t="s">
        <v>6</v>
      </c>
      <c r="H242" s="15" t="s">
        <v>6</v>
      </c>
      <c r="I242" s="15">
        <v>9</v>
      </c>
      <c r="J242" s="15" t="s">
        <v>6</v>
      </c>
      <c r="K242" s="15" t="s">
        <v>6</v>
      </c>
      <c r="L242" s="15" t="s">
        <v>6</v>
      </c>
      <c r="M242" s="15" t="s">
        <v>6</v>
      </c>
      <c r="N242" s="15" t="s">
        <v>6</v>
      </c>
      <c r="O242" s="15" t="s">
        <v>6</v>
      </c>
      <c r="P242" s="27">
        <v>9.8</v>
      </c>
      <c r="Q242" s="60"/>
      <c r="R242" s="60"/>
      <c r="S242" s="60"/>
    </row>
    <row r="243" spans="1:19" ht="9" customHeight="1" outlineLevel="2" collapsed="1">
      <c r="A243" s="3"/>
      <c r="B243" s="25"/>
      <c r="C243" s="25" t="s">
        <v>215</v>
      </c>
      <c r="D243" s="26"/>
      <c r="E243" s="5" t="s">
        <v>6</v>
      </c>
      <c r="F243" s="5" t="s">
        <v>6</v>
      </c>
      <c r="G243" s="5" t="s">
        <v>6</v>
      </c>
      <c r="H243" s="15" t="s">
        <v>6</v>
      </c>
      <c r="I243" s="15">
        <v>9</v>
      </c>
      <c r="J243" s="15" t="s">
        <v>6</v>
      </c>
      <c r="K243" s="15" t="s">
        <v>6</v>
      </c>
      <c r="L243" s="15" t="s">
        <v>6</v>
      </c>
      <c r="M243" s="15" t="s">
        <v>6</v>
      </c>
      <c r="N243" s="15" t="s">
        <v>6</v>
      </c>
      <c r="O243" s="15" t="s">
        <v>6</v>
      </c>
      <c r="P243" s="27">
        <v>9.8</v>
      </c>
      <c r="Q243" s="60"/>
      <c r="R243" s="60"/>
      <c r="S243" s="60"/>
    </row>
    <row r="244" spans="1:19" ht="9" customHeight="1" outlineLevel="2" collapsed="1">
      <c r="A244" s="3"/>
      <c r="B244" s="25"/>
      <c r="C244" s="25" t="s">
        <v>216</v>
      </c>
      <c r="D244" s="26"/>
      <c r="E244" s="5" t="s">
        <v>6</v>
      </c>
      <c r="F244" s="5" t="s">
        <v>6</v>
      </c>
      <c r="G244" s="5" t="s">
        <v>6</v>
      </c>
      <c r="H244" s="15" t="s">
        <v>6</v>
      </c>
      <c r="I244" s="15" t="s">
        <v>6</v>
      </c>
      <c r="J244" s="15" t="s">
        <v>6</v>
      </c>
      <c r="K244" s="15" t="s">
        <v>6</v>
      </c>
      <c r="L244" s="15" t="s">
        <v>6</v>
      </c>
      <c r="M244" s="15" t="s">
        <v>6</v>
      </c>
      <c r="N244" s="15" t="s">
        <v>6</v>
      </c>
      <c r="O244" s="15" t="s">
        <v>6</v>
      </c>
      <c r="P244" s="27">
        <v>327.1</v>
      </c>
      <c r="Q244" s="60"/>
      <c r="R244" s="60"/>
      <c r="S244" s="60"/>
    </row>
    <row r="245" spans="1:19" ht="9" customHeight="1" outlineLevel="2" collapsed="1">
      <c r="A245" s="3"/>
      <c r="B245" s="25"/>
      <c r="C245" s="25" t="s">
        <v>217</v>
      </c>
      <c r="D245" s="26"/>
      <c r="E245" s="5" t="s">
        <v>6</v>
      </c>
      <c r="F245" s="5" t="s">
        <v>6</v>
      </c>
      <c r="G245" s="5" t="s">
        <v>6</v>
      </c>
      <c r="H245" s="15" t="s">
        <v>6</v>
      </c>
      <c r="I245" s="15" t="s">
        <v>6</v>
      </c>
      <c r="J245" s="15" t="s">
        <v>6</v>
      </c>
      <c r="K245" s="15" t="s">
        <v>6</v>
      </c>
      <c r="L245" s="15" t="s">
        <v>6</v>
      </c>
      <c r="M245" s="15" t="s">
        <v>6</v>
      </c>
      <c r="N245" s="15" t="s">
        <v>6</v>
      </c>
      <c r="O245" s="15" t="s">
        <v>6</v>
      </c>
      <c r="P245" s="27">
        <v>12.7</v>
      </c>
      <c r="Q245" s="60"/>
      <c r="R245" s="60"/>
      <c r="S245" s="60"/>
    </row>
    <row r="246" spans="1:19" ht="9" customHeight="1" outlineLevel="2" collapsed="1">
      <c r="A246" s="3"/>
      <c r="B246" s="25"/>
      <c r="C246" s="25" t="s">
        <v>218</v>
      </c>
      <c r="D246" s="26"/>
      <c r="E246" s="5" t="s">
        <v>6</v>
      </c>
      <c r="F246" s="5" t="s">
        <v>6</v>
      </c>
      <c r="G246" s="5" t="s">
        <v>6</v>
      </c>
      <c r="H246" s="15" t="s">
        <v>6</v>
      </c>
      <c r="I246" s="15" t="s">
        <v>6</v>
      </c>
      <c r="J246" s="15" t="s">
        <v>6</v>
      </c>
      <c r="K246" s="15" t="s">
        <v>6</v>
      </c>
      <c r="L246" s="15" t="s">
        <v>6</v>
      </c>
      <c r="M246" s="15" t="s">
        <v>6</v>
      </c>
      <c r="N246" s="15" t="s">
        <v>6</v>
      </c>
      <c r="O246" s="15" t="s">
        <v>6</v>
      </c>
      <c r="P246" s="27">
        <v>46.4</v>
      </c>
      <c r="Q246" s="60"/>
      <c r="R246" s="60"/>
      <c r="S246" s="60"/>
    </row>
    <row r="247" spans="1:19" ht="9" customHeight="1" outlineLevel="2" collapsed="1">
      <c r="A247" s="3"/>
      <c r="B247" s="25"/>
      <c r="C247" s="25" t="s">
        <v>219</v>
      </c>
      <c r="D247" s="26"/>
      <c r="E247" s="5" t="s">
        <v>6</v>
      </c>
      <c r="F247" s="5" t="s">
        <v>6</v>
      </c>
      <c r="G247" s="5" t="s">
        <v>6</v>
      </c>
      <c r="H247" s="15" t="s">
        <v>6</v>
      </c>
      <c r="I247" s="15" t="s">
        <v>6</v>
      </c>
      <c r="J247" s="15" t="s">
        <v>6</v>
      </c>
      <c r="K247" s="15" t="s">
        <v>6</v>
      </c>
      <c r="L247" s="15" t="s">
        <v>6</v>
      </c>
      <c r="M247" s="15" t="s">
        <v>6</v>
      </c>
      <c r="N247" s="15" t="s">
        <v>6</v>
      </c>
      <c r="O247" s="15" t="s">
        <v>6</v>
      </c>
      <c r="P247" s="27">
        <v>540.6</v>
      </c>
      <c r="Q247" s="60"/>
      <c r="R247" s="60"/>
      <c r="S247" s="60"/>
    </row>
    <row r="248" spans="1:195" s="24" customFormat="1" ht="12.75" outlineLevel="1">
      <c r="A248" s="2"/>
      <c r="B248" s="7" t="s">
        <v>107</v>
      </c>
      <c r="C248" s="7"/>
      <c r="D248" s="20"/>
      <c r="E248" s="21">
        <f>+E256</f>
        <v>318452</v>
      </c>
      <c r="F248" s="21">
        <f aca="true" t="shared" si="39" ref="F248:P248">+SUM(F249:F252)</f>
        <v>60</v>
      </c>
      <c r="G248" s="21">
        <f t="shared" si="39"/>
        <v>0</v>
      </c>
      <c r="H248" s="22">
        <f t="shared" si="39"/>
        <v>0</v>
      </c>
      <c r="I248" s="22">
        <f t="shared" si="39"/>
        <v>0</v>
      </c>
      <c r="J248" s="22">
        <f t="shared" si="39"/>
        <v>63</v>
      </c>
      <c r="K248" s="22">
        <f t="shared" si="39"/>
        <v>0</v>
      </c>
      <c r="L248" s="22">
        <f t="shared" si="39"/>
        <v>0</v>
      </c>
      <c r="M248" s="22">
        <f t="shared" si="39"/>
        <v>0</v>
      </c>
      <c r="N248" s="22">
        <f t="shared" si="39"/>
        <v>0</v>
      </c>
      <c r="O248" s="22">
        <f t="shared" si="39"/>
        <v>0</v>
      </c>
      <c r="P248" s="23">
        <f t="shared" si="39"/>
        <v>2463.4</v>
      </c>
      <c r="Q248" s="59"/>
      <c r="R248" s="59"/>
      <c r="S248" s="59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</row>
    <row r="249" spans="1:19" ht="9" customHeight="1" outlineLevel="2" collapsed="1">
      <c r="A249" s="3"/>
      <c r="B249" s="25"/>
      <c r="C249" s="25" t="s">
        <v>220</v>
      </c>
      <c r="D249" s="26"/>
      <c r="E249" s="5" t="s">
        <v>6</v>
      </c>
      <c r="F249" s="5" t="s">
        <v>6</v>
      </c>
      <c r="G249" s="5" t="s">
        <v>6</v>
      </c>
      <c r="H249" s="15" t="s">
        <v>6</v>
      </c>
      <c r="I249" s="15" t="s">
        <v>6</v>
      </c>
      <c r="J249" s="15">
        <v>18</v>
      </c>
      <c r="K249" s="15" t="s">
        <v>6</v>
      </c>
      <c r="L249" s="15" t="s">
        <v>6</v>
      </c>
      <c r="M249" s="15" t="s">
        <v>6</v>
      </c>
      <c r="N249" s="15" t="s">
        <v>6</v>
      </c>
      <c r="O249" s="15" t="s">
        <v>6</v>
      </c>
      <c r="P249" s="27">
        <f>+VLOOKUP(C249,Stofnanir11,2,0)/1000000</f>
        <v>1280.5</v>
      </c>
      <c r="Q249" s="60"/>
      <c r="R249" s="60"/>
      <c r="S249" s="60"/>
    </row>
    <row r="250" spans="1:19" ht="9" customHeight="1" outlineLevel="2" collapsed="1">
      <c r="A250" s="3"/>
      <c r="B250" s="25"/>
      <c r="C250" s="25" t="s">
        <v>221</v>
      </c>
      <c r="D250" s="26"/>
      <c r="E250" s="5" t="s">
        <v>6</v>
      </c>
      <c r="F250" s="5" t="s">
        <v>6</v>
      </c>
      <c r="G250" s="5" t="s">
        <v>6</v>
      </c>
      <c r="H250" s="15" t="s">
        <v>6</v>
      </c>
      <c r="I250" s="15" t="s">
        <v>6</v>
      </c>
      <c r="J250" s="15">
        <v>7</v>
      </c>
      <c r="K250" s="15"/>
      <c r="L250" s="15" t="s">
        <v>6</v>
      </c>
      <c r="M250" s="15" t="s">
        <v>6</v>
      </c>
      <c r="N250" s="15" t="s">
        <v>6</v>
      </c>
      <c r="O250" s="15" t="s">
        <v>6</v>
      </c>
      <c r="P250" s="27">
        <f>+VLOOKUP(C250,Stofnanir11,2,0)/1000000</f>
        <v>111.8</v>
      </c>
      <c r="Q250" s="60"/>
      <c r="R250" s="60"/>
      <c r="S250" s="60"/>
    </row>
    <row r="251" spans="1:19" ht="9" customHeight="1" outlineLevel="2" collapsed="1">
      <c r="A251" s="3"/>
      <c r="B251" s="25"/>
      <c r="C251" s="25" t="s">
        <v>222</v>
      </c>
      <c r="D251" s="26"/>
      <c r="E251" s="5" t="s">
        <v>6</v>
      </c>
      <c r="F251" s="5" t="s">
        <v>6</v>
      </c>
      <c r="G251" s="5" t="s">
        <v>6</v>
      </c>
      <c r="H251" s="15" t="s">
        <v>6</v>
      </c>
      <c r="I251" s="15" t="s">
        <v>6</v>
      </c>
      <c r="J251" s="15">
        <f>36+2</f>
        <v>38</v>
      </c>
      <c r="K251" s="15"/>
      <c r="L251" s="15" t="s">
        <v>6</v>
      </c>
      <c r="M251" s="15" t="s">
        <v>6</v>
      </c>
      <c r="N251" s="15" t="s">
        <v>6</v>
      </c>
      <c r="O251" s="15" t="s">
        <v>6</v>
      </c>
      <c r="P251" s="27">
        <f>+VLOOKUP(C251,Stofnanir11,2,0)/1000000</f>
        <v>456.7</v>
      </c>
      <c r="Q251" s="60"/>
      <c r="R251" s="60"/>
      <c r="S251" s="60"/>
    </row>
    <row r="252" spans="1:19" ht="9" customHeight="1" outlineLevel="2" collapsed="1">
      <c r="A252" s="3"/>
      <c r="B252" s="25"/>
      <c r="C252" s="25" t="s">
        <v>223</v>
      </c>
      <c r="D252" s="26"/>
      <c r="E252" s="5" t="s">
        <v>6</v>
      </c>
      <c r="F252" s="5">
        <v>60</v>
      </c>
      <c r="G252" s="5" t="s">
        <v>6</v>
      </c>
      <c r="H252" s="15" t="s">
        <v>6</v>
      </c>
      <c r="I252" s="15" t="s">
        <v>6</v>
      </c>
      <c r="J252" s="15" t="s">
        <v>6</v>
      </c>
      <c r="K252" s="15" t="s">
        <v>6</v>
      </c>
      <c r="L252" s="15" t="s">
        <v>6</v>
      </c>
      <c r="M252" s="15" t="s">
        <v>6</v>
      </c>
      <c r="N252" s="15" t="s">
        <v>6</v>
      </c>
      <c r="O252" s="15" t="s">
        <v>6</v>
      </c>
      <c r="P252" s="27">
        <f>+VLOOKUP(C252,Stofnanir11,2,0)/1000000</f>
        <v>614.4</v>
      </c>
      <c r="Q252" s="60"/>
      <c r="R252" s="60"/>
      <c r="S252" s="60"/>
    </row>
    <row r="253" spans="1:195" s="17" customFormat="1" ht="9" outlineLevel="1">
      <c r="A253" s="11"/>
      <c r="B253" s="11"/>
      <c r="D253" s="11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33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</row>
    <row r="254" spans="2:16" s="3" customFormat="1" ht="12.75" outlineLevel="1">
      <c r="B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5"/>
    </row>
    <row r="255" spans="1:16" s="57" customFormat="1" ht="34.5" customHeight="1" outlineLevel="1">
      <c r="A255" s="42"/>
      <c r="B255" s="43"/>
      <c r="C255" s="44"/>
      <c r="D255" s="44"/>
      <c r="E255" s="53" t="s">
        <v>270</v>
      </c>
      <c r="F255" s="53" t="s">
        <v>271</v>
      </c>
      <c r="G255" s="53" t="s">
        <v>272</v>
      </c>
      <c r="H255" s="53" t="s">
        <v>273</v>
      </c>
      <c r="I255" s="53" t="s">
        <v>274</v>
      </c>
      <c r="J255" s="53" t="s">
        <v>1</v>
      </c>
      <c r="K255" s="53" t="s">
        <v>275</v>
      </c>
      <c r="L255" s="54" t="s">
        <v>276</v>
      </c>
      <c r="M255" s="54" t="s">
        <v>277</v>
      </c>
      <c r="N255" s="54" t="s">
        <v>278</v>
      </c>
      <c r="O255" s="55" t="s">
        <v>279</v>
      </c>
      <c r="P255" s="56" t="s">
        <v>280</v>
      </c>
    </row>
    <row r="256" spans="1:195" s="34" customFormat="1" ht="33.75" customHeight="1" thickBot="1">
      <c r="A256" s="49" t="s">
        <v>224</v>
      </c>
      <c r="B256" s="50"/>
      <c r="C256" s="51"/>
      <c r="D256" s="51"/>
      <c r="E256" s="52">
        <f>+E137+E126+E93+E75+E39+E26+E5</f>
        <v>318452</v>
      </c>
      <c r="F256" s="52">
        <f aca="true" t="shared" si="40" ref="F256:P256">+F5+F26+F39+F75+F93+F126+F137</f>
        <v>1046</v>
      </c>
      <c r="G256" s="52">
        <f t="shared" si="40"/>
        <v>2416</v>
      </c>
      <c r="H256" s="52">
        <f t="shared" si="40"/>
        <v>511</v>
      </c>
      <c r="I256" s="52">
        <f t="shared" si="40"/>
        <v>667</v>
      </c>
      <c r="J256" s="52">
        <f t="shared" si="40"/>
        <v>323</v>
      </c>
      <c r="K256" s="52">
        <f t="shared" si="40"/>
        <v>36</v>
      </c>
      <c r="L256" s="52">
        <f t="shared" si="40"/>
        <v>777.9627871728303</v>
      </c>
      <c r="M256" s="52">
        <f t="shared" si="40"/>
        <v>1747.72371301275</v>
      </c>
      <c r="N256" s="52">
        <f t="shared" si="40"/>
        <v>1347.0002571395603</v>
      </c>
      <c r="O256" s="52">
        <f t="shared" si="40"/>
        <v>2169.4069886055486</v>
      </c>
      <c r="P256" s="52">
        <f t="shared" si="40"/>
        <v>79051.6</v>
      </c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</row>
    <row r="257" spans="2:16" s="3" customFormat="1" ht="10.5" customHeight="1" thickTop="1">
      <c r="B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/>
    </row>
    <row r="258" spans="1:195" s="17" customFormat="1" ht="10.5" customHeight="1">
      <c r="A258" s="3"/>
      <c r="B258" s="7"/>
      <c r="C258" s="3"/>
      <c r="D258" s="3"/>
      <c r="E258" s="3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</row>
    <row r="259" spans="6:16" s="11" customFormat="1" ht="10.5" customHeight="1"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3:13" s="11" customFormat="1" ht="10.5" customHeight="1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2:15" s="11" customFormat="1" ht="10.5" customHeight="1">
      <c r="B261" s="35"/>
      <c r="C261" s="35"/>
      <c r="D261" s="36" t="s">
        <v>225</v>
      </c>
      <c r="E261" s="13"/>
      <c r="F261" s="13"/>
      <c r="G261" s="13"/>
      <c r="H261" s="13"/>
      <c r="I261" s="13"/>
      <c r="J261" s="37"/>
      <c r="K261" s="13"/>
      <c r="L261" s="13"/>
      <c r="M261" s="13"/>
      <c r="N261" s="13"/>
      <c r="O261" s="13"/>
    </row>
    <row r="262" spans="2:15" s="11" customFormat="1" ht="10.5" customHeight="1">
      <c r="B262" s="35"/>
      <c r="C262" s="35" t="s">
        <v>226</v>
      </c>
      <c r="D262" s="3" t="s">
        <v>227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2:15" s="11" customFormat="1" ht="10.5" customHeight="1">
      <c r="B263" s="35"/>
      <c r="C263" s="35" t="s">
        <v>228</v>
      </c>
      <c r="D263" s="3" t="s">
        <v>229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2:15" s="11" customFormat="1" ht="10.5" customHeight="1">
      <c r="B264" s="35"/>
      <c r="C264" s="35" t="s">
        <v>230</v>
      </c>
      <c r="D264" s="3" t="s">
        <v>231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2:15" s="11" customFormat="1" ht="10.5" customHeight="1">
      <c r="B265" s="35"/>
      <c r="C265" s="35" t="s">
        <v>232</v>
      </c>
      <c r="D265" s="3" t="s">
        <v>233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2:15" s="11" customFormat="1" ht="10.5" customHeight="1">
      <c r="B266" s="35"/>
      <c r="C266" s="35" t="s">
        <v>234</v>
      </c>
      <c r="D266" s="3" t="s">
        <v>235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2:18" s="11" customFormat="1" ht="11.25">
      <c r="B267" s="38"/>
      <c r="C267" s="38" t="s">
        <v>236</v>
      </c>
      <c r="D267" s="64" t="s">
        <v>237</v>
      </c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</row>
    <row r="268" spans="2:18" s="11" customFormat="1" ht="22.5" customHeight="1">
      <c r="B268" s="38"/>
      <c r="C268" s="38" t="s">
        <v>238</v>
      </c>
      <c r="D268" s="65" t="s">
        <v>239</v>
      </c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41"/>
      <c r="R268" s="41"/>
    </row>
    <row r="269" spans="2:15" s="11" customFormat="1" ht="10.5" customHeight="1">
      <c r="B269" s="35"/>
      <c r="C269" s="35" t="s">
        <v>240</v>
      </c>
      <c r="D269" s="3" t="s">
        <v>241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2:15" s="11" customFormat="1" ht="10.5" customHeight="1">
      <c r="B270" s="35"/>
      <c r="C270" s="35" t="s">
        <v>242</v>
      </c>
      <c r="D270" s="3" t="s">
        <v>243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2:15" s="11" customFormat="1" ht="11.25" customHeight="1">
      <c r="B271" s="35"/>
      <c r="C271" s="35" t="s">
        <v>244</v>
      </c>
      <c r="D271" s="65" t="s">
        <v>245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</row>
    <row r="272" spans="2:15" s="11" customFormat="1" ht="10.5" customHeight="1">
      <c r="B272" s="35"/>
      <c r="C272" s="35" t="s">
        <v>246</v>
      </c>
      <c r="D272" s="3" t="s">
        <v>247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2:15" s="11" customFormat="1" ht="10.5" customHeight="1">
      <c r="B273" s="35"/>
      <c r="C273" s="35" t="s">
        <v>248</v>
      </c>
      <c r="D273" s="3" t="s">
        <v>249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2:15" s="11" customFormat="1" ht="10.5" customHeight="1">
      <c r="B274" s="35"/>
      <c r="C274" s="35" t="s">
        <v>250</v>
      </c>
      <c r="D274" s="3" t="s">
        <v>251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2:15" s="11" customFormat="1" ht="10.5" customHeight="1">
      <c r="B275" s="35"/>
      <c r="C275" s="35" t="s">
        <v>252</v>
      </c>
      <c r="D275" s="3" t="s">
        <v>253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2:15" s="11" customFormat="1" ht="10.5" customHeight="1">
      <c r="B276" s="35"/>
      <c r="C276" s="35" t="s">
        <v>254</v>
      </c>
      <c r="D276" s="3" t="s">
        <v>255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2:15" s="11" customFormat="1" ht="10.5" customHeight="1">
      <c r="B277" s="35"/>
      <c r="C277" s="35" t="s">
        <v>256</v>
      </c>
      <c r="D277" s="3" t="s">
        <v>257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2:15" s="11" customFormat="1" ht="10.5" customHeight="1">
      <c r="B278" s="35"/>
      <c r="C278" s="35" t="s">
        <v>258</v>
      </c>
      <c r="D278" s="3" t="s">
        <v>259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2:15" s="11" customFormat="1" ht="10.5" customHeight="1">
      <c r="B279" s="35"/>
      <c r="C279" s="35" t="s">
        <v>260</v>
      </c>
      <c r="D279" s="3" t="s">
        <v>281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2:15" s="11" customFormat="1" ht="10.5" customHeight="1">
      <c r="B280" s="35"/>
      <c r="C280" s="35" t="s">
        <v>287</v>
      </c>
      <c r="D280" s="3" t="s">
        <v>262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2:15" s="11" customFormat="1" ht="10.5" customHeight="1">
      <c r="B281" s="35"/>
      <c r="C281" s="35" t="s">
        <v>261</v>
      </c>
      <c r="D281" s="3" t="s">
        <v>263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2:15" s="11" customFormat="1" ht="10.5" customHeight="1">
      <c r="B282" s="35"/>
      <c r="C282" s="35"/>
      <c r="E282" s="13"/>
      <c r="F282" s="13"/>
      <c r="G282" s="13"/>
      <c r="H282" s="13"/>
      <c r="I282" s="13"/>
      <c r="J282" s="37"/>
      <c r="K282" s="13"/>
      <c r="L282" s="13"/>
      <c r="M282" s="13"/>
      <c r="N282" s="13"/>
      <c r="O282" s="13"/>
    </row>
    <row r="283" spans="2:15" s="11" customFormat="1" ht="10.5" customHeight="1">
      <c r="B283" s="35"/>
      <c r="C283" s="35"/>
      <c r="D283" s="36" t="s">
        <v>264</v>
      </c>
      <c r="E283" s="13"/>
      <c r="F283" s="13"/>
      <c r="G283" s="13"/>
      <c r="H283" s="13"/>
      <c r="I283" s="13"/>
      <c r="J283" s="37"/>
      <c r="K283" s="13"/>
      <c r="L283" s="13"/>
      <c r="M283" s="13"/>
      <c r="N283" s="13"/>
      <c r="O283" s="13"/>
    </row>
    <row r="284" spans="2:15" s="11" customFormat="1" ht="12.75" customHeight="1">
      <c r="B284" s="35"/>
      <c r="C284" s="35" t="s">
        <v>6</v>
      </c>
      <c r="D284" s="3" t="s">
        <v>283</v>
      </c>
      <c r="E284" s="13"/>
      <c r="F284" s="13"/>
      <c r="G284" s="13"/>
      <c r="H284" s="13"/>
      <c r="I284" s="13"/>
      <c r="J284" s="37"/>
      <c r="K284" s="13"/>
      <c r="L284" s="13"/>
      <c r="M284" s="13"/>
      <c r="N284" s="13"/>
      <c r="O284" s="13"/>
    </row>
    <row r="285" spans="2:15" s="3" customFormat="1" ht="12.75" customHeight="1">
      <c r="B285" s="39"/>
      <c r="C285" s="39" t="s">
        <v>265</v>
      </c>
      <c r="D285" s="3" t="s">
        <v>266</v>
      </c>
      <c r="E285" s="4"/>
      <c r="F285" s="4"/>
      <c r="G285" s="4"/>
      <c r="H285" s="4"/>
      <c r="I285" s="4"/>
      <c r="J285" s="37"/>
      <c r="K285" s="4"/>
      <c r="L285" s="4"/>
      <c r="M285" s="4"/>
      <c r="N285" s="4"/>
      <c r="O285" s="4"/>
    </row>
    <row r="286" spans="2:15" s="3" customFormat="1" ht="12.75" customHeight="1">
      <c r="B286" s="4"/>
      <c r="C286" s="4" t="s">
        <v>267</v>
      </c>
      <c r="D286" s="3" t="s">
        <v>284</v>
      </c>
      <c r="E286" s="4"/>
      <c r="F286" s="4"/>
      <c r="G286" s="4"/>
      <c r="H286" s="4"/>
      <c r="I286" s="4"/>
      <c r="J286" s="37"/>
      <c r="K286" s="4"/>
      <c r="L286" s="4"/>
      <c r="M286" s="4"/>
      <c r="N286" s="4"/>
      <c r="O286" s="4"/>
    </row>
    <row r="287" spans="2:15" s="3" customFormat="1" ht="12.75" customHeight="1">
      <c r="B287" s="4"/>
      <c r="C287" s="4" t="s">
        <v>268</v>
      </c>
      <c r="D287" s="3" t="s">
        <v>285</v>
      </c>
      <c r="E287" s="4"/>
      <c r="F287" s="4"/>
      <c r="G287" s="4"/>
      <c r="H287" s="4"/>
      <c r="I287" s="4"/>
      <c r="J287" s="37"/>
      <c r="K287" s="4"/>
      <c r="L287" s="4"/>
      <c r="M287" s="4"/>
      <c r="N287" s="4"/>
      <c r="O287" s="4"/>
    </row>
    <row r="288" spans="2:15" s="3" customFormat="1" ht="12.75" customHeight="1">
      <c r="B288" s="4"/>
      <c r="C288" s="4" t="s">
        <v>269</v>
      </c>
      <c r="D288" s="3" t="s">
        <v>286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3" s="3" customFormat="1" ht="10.5" customHeight="1">
      <c r="A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3:13" s="3" customFormat="1" ht="11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3:13" s="3" customFormat="1" ht="11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6" s="3" customFormat="1" ht="12.75">
      <c r="B292" s="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s="3" customFormat="1" ht="12.75">
      <c r="B293" s="2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s="3" customFormat="1" ht="12.75">
      <c r="B294" s="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s="3" customFormat="1" ht="12.75">
      <c r="B295" s="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s="3" customFormat="1" ht="12.75">
      <c r="B296" s="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s="3" customFormat="1" ht="12.75">
      <c r="B297" s="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s="3" customFormat="1" ht="12.75">
      <c r="B298" s="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s="3" customFormat="1" ht="12.75">
      <c r="B299" s="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s="3" customFormat="1" ht="12.75">
      <c r="B300" s="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s="3" customFormat="1" ht="12.75">
      <c r="B301" s="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s="3" customFormat="1" ht="12.75">
      <c r="B302" s="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s="3" customFormat="1" ht="12.75">
      <c r="B303" s="2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s="3" customFormat="1" ht="12.75">
      <c r="B304" s="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s="3" customFormat="1" ht="12.75">
      <c r="B305" s="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s="3" customFormat="1" ht="12.75">
      <c r="B306" s="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s="3" customFormat="1" ht="12.75">
      <c r="B307" s="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s="3" customFormat="1" ht="12.75">
      <c r="B308" s="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s="3" customFormat="1" ht="12.75">
      <c r="B309" s="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s="3" customFormat="1" ht="12.75">
      <c r="B310" s="2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s="3" customFormat="1" ht="12.75">
      <c r="B311" s="2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s="3" customFormat="1" ht="12.75">
      <c r="B312" s="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s="3" customFormat="1" ht="12.75">
      <c r="B313" s="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s="3" customFormat="1" ht="12.75">
      <c r="B314" s="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s="3" customFormat="1" ht="12.75">
      <c r="B315" s="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s="3" customFormat="1" ht="12.75">
      <c r="B316" s="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s="3" customFormat="1" ht="12.75">
      <c r="B317" s="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s="3" customFormat="1" ht="12.75">
      <c r="B318" s="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s="3" customFormat="1" ht="12.75">
      <c r="B319" s="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s="3" customFormat="1" ht="12.75">
      <c r="B320" s="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s="3" customFormat="1" ht="12.75">
      <c r="B321" s="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s="3" customFormat="1" ht="12.75">
      <c r="B322" s="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s="3" customFormat="1" ht="12.75">
      <c r="B323" s="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s="3" customFormat="1" ht="12.75">
      <c r="B324" s="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s="3" customFormat="1" ht="12.75">
      <c r="B325" s="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s="3" customFormat="1" ht="12.75">
      <c r="B326" s="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s="3" customFormat="1" ht="12.75">
      <c r="B327" s="2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s="3" customFormat="1" ht="12.75">
      <c r="B328" s="2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s="3" customFormat="1" ht="12.75">
      <c r="B329" s="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s="3" customFormat="1" ht="12.75">
      <c r="B330" s="2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s="3" customFormat="1" ht="12.75">
      <c r="B331" s="2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s="3" customFormat="1" ht="12.75">
      <c r="B332" s="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s="3" customFormat="1" ht="12.75">
      <c r="B333" s="2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s="3" customFormat="1" ht="12.75">
      <c r="B334" s="2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s="3" customFormat="1" ht="12.75">
      <c r="B335" s="2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s="3" customFormat="1" ht="12.75">
      <c r="B336" s="2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s="3" customFormat="1" ht="12.75">
      <c r="B337" s="2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s="3" customFormat="1" ht="12.75">
      <c r="B338" s="2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s="3" customFormat="1" ht="12.75">
      <c r="B339" s="2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s="3" customFormat="1" ht="12.75">
      <c r="B340" s="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s="3" customFormat="1" ht="12.75">
      <c r="B341" s="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s="3" customFormat="1" ht="12.75">
      <c r="B342" s="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s="3" customFormat="1" ht="12.75">
      <c r="B343" s="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s="3" customFormat="1" ht="12.75">
      <c r="B344" s="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s="3" customFormat="1" ht="12.75">
      <c r="B345" s="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s="3" customFormat="1" ht="12.75">
      <c r="B346" s="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s="3" customFormat="1" ht="12.75">
      <c r="B347" s="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s="3" customFormat="1" ht="12.75">
      <c r="B348" s="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s="3" customFormat="1" ht="12.75">
      <c r="B349" s="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s="3" customFormat="1" ht="12.75">
      <c r="B350" s="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s="3" customFormat="1" ht="12.75">
      <c r="B351" s="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s="3" customFormat="1" ht="12.75">
      <c r="B352" s="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s="3" customFormat="1" ht="12.75">
      <c r="B353" s="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s="3" customFormat="1" ht="12.75">
      <c r="B354" s="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s="3" customFormat="1" ht="12.75">
      <c r="B355" s="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s="3" customFormat="1" ht="12.75">
      <c r="B356" s="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s="3" customFormat="1" ht="12.75">
      <c r="B357" s="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s="3" customFormat="1" ht="12.75">
      <c r="B358" s="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s="3" customFormat="1" ht="12.75">
      <c r="B359" s="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2:16" s="3" customFormat="1" ht="12.75">
      <c r="B360" s="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2:16" s="3" customFormat="1" ht="12.75">
      <c r="B361" s="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2:16" s="3" customFormat="1" ht="12.75">
      <c r="B362" s="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2:16" s="3" customFormat="1" ht="12.75">
      <c r="B363" s="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2:16" s="3" customFormat="1" ht="12.75">
      <c r="B364" s="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2:16" s="3" customFormat="1" ht="12.75">
      <c r="B365" s="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2:16" s="3" customFormat="1" ht="12.75">
      <c r="B366" s="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2:16" s="3" customFormat="1" ht="12.75">
      <c r="B367" s="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2:16" s="3" customFormat="1" ht="12.75">
      <c r="B368" s="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2:16" s="3" customFormat="1" ht="12.75">
      <c r="B369" s="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2:16" s="3" customFormat="1" ht="12.75">
      <c r="B370" s="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2:16" s="3" customFormat="1" ht="12.75">
      <c r="B371" s="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2:16" s="3" customFormat="1" ht="12.75">
      <c r="B372" s="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2:16" s="3" customFormat="1" ht="12.75">
      <c r="B373" s="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2:16" s="3" customFormat="1" ht="12.75">
      <c r="B374" s="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2:16" s="3" customFormat="1" ht="12.75">
      <c r="B375" s="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2:16" s="3" customFormat="1" ht="12.75">
      <c r="B376" s="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2:16" s="3" customFormat="1" ht="12.75">
      <c r="B377" s="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2:16" s="3" customFormat="1" ht="12.75">
      <c r="B378" s="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2:16" s="3" customFormat="1" ht="12.75">
      <c r="B379" s="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2:16" s="3" customFormat="1" ht="12.75">
      <c r="B380" s="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2:16" s="3" customFormat="1" ht="12.75">
      <c r="B381" s="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2:16" s="3" customFormat="1" ht="12.75">
      <c r="B382" s="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2:16" s="3" customFormat="1" ht="12.75">
      <c r="B383" s="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2:16" s="3" customFormat="1" ht="12.75">
      <c r="B384" s="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2:16" s="3" customFormat="1" ht="12.75">
      <c r="B385" s="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2:16" s="3" customFormat="1" ht="12.75">
      <c r="B386" s="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2:16" s="3" customFormat="1" ht="12.75">
      <c r="B387" s="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2:16" s="3" customFormat="1" ht="12.75">
      <c r="B388" s="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2:16" s="3" customFormat="1" ht="12.75">
      <c r="B389" s="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2:16" s="3" customFormat="1" ht="12.75">
      <c r="B390" s="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2:16" s="3" customFormat="1" ht="12.75">
      <c r="B391" s="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2:16" s="3" customFormat="1" ht="12.75">
      <c r="B392" s="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2:16" s="3" customFormat="1" ht="12.75">
      <c r="B393" s="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2:16" s="3" customFormat="1" ht="12.75">
      <c r="B394" s="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2:16" s="3" customFormat="1" ht="12.75">
      <c r="B395" s="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2:16" s="3" customFormat="1" ht="12.75">
      <c r="B396" s="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2:16" s="3" customFormat="1" ht="12.75">
      <c r="B397" s="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2:16" s="3" customFormat="1" ht="12.75">
      <c r="B398" s="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2:16" s="3" customFormat="1" ht="12.75">
      <c r="B399" s="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2:16" s="3" customFormat="1" ht="12.75">
      <c r="B400" s="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2:16" s="3" customFormat="1" ht="12.75">
      <c r="B401" s="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2:16" s="3" customFormat="1" ht="12.75">
      <c r="B402" s="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2:16" s="3" customFormat="1" ht="12.75">
      <c r="B403" s="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2:16" s="3" customFormat="1" ht="12.75">
      <c r="B404" s="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2:16" s="3" customFormat="1" ht="12.75">
      <c r="B405" s="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2:16" s="3" customFormat="1" ht="12.75">
      <c r="B406" s="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2:16" s="3" customFormat="1" ht="12.75">
      <c r="B407" s="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2:16" s="3" customFormat="1" ht="12.75">
      <c r="B408" s="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2:16" s="3" customFormat="1" ht="12.75">
      <c r="B409" s="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2:16" s="3" customFormat="1" ht="12.75">
      <c r="B410" s="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2:16" s="3" customFormat="1" ht="12.75">
      <c r="B411" s="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2:16" s="3" customFormat="1" ht="12.75">
      <c r="B412" s="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2:16" s="3" customFormat="1" ht="12.75">
      <c r="B413" s="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2:16" s="3" customFormat="1" ht="12.75">
      <c r="B414" s="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2:16" s="3" customFormat="1" ht="12.75">
      <c r="B415" s="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2:16" s="3" customFormat="1" ht="12.75">
      <c r="B416" s="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2:16" s="3" customFormat="1" ht="12.75">
      <c r="B417" s="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2:16" s="3" customFormat="1" ht="12.75">
      <c r="B418" s="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2:16" s="3" customFormat="1" ht="12.75">
      <c r="B419" s="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2:16" s="3" customFormat="1" ht="12.75">
      <c r="B420" s="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2:16" s="3" customFormat="1" ht="12.75">
      <c r="B421" s="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2:16" s="3" customFormat="1" ht="12.75">
      <c r="B422" s="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2:16" s="3" customFormat="1" ht="12.75">
      <c r="B423" s="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2:16" s="3" customFormat="1" ht="12.75">
      <c r="B424" s="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2:16" s="3" customFormat="1" ht="12.75">
      <c r="B425" s="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2:16" s="3" customFormat="1" ht="12.75">
      <c r="B426" s="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2:16" s="3" customFormat="1" ht="12.75">
      <c r="B427" s="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2:16" s="3" customFormat="1" ht="12.75">
      <c r="B428" s="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2:16" s="3" customFormat="1" ht="12.75">
      <c r="B429" s="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2:16" s="3" customFormat="1" ht="12.75">
      <c r="B430" s="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2:16" s="3" customFormat="1" ht="12.75">
      <c r="B431" s="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2:16" s="3" customFormat="1" ht="12.75">
      <c r="B432" s="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2:16" s="3" customFormat="1" ht="12.75">
      <c r="B433" s="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2:16" s="3" customFormat="1" ht="12.75">
      <c r="B434" s="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2:16" s="3" customFormat="1" ht="12.75">
      <c r="B435" s="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2:16" s="3" customFormat="1" ht="12.75">
      <c r="B436" s="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2:16" s="3" customFormat="1" ht="12.75">
      <c r="B437" s="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2:16" s="3" customFormat="1" ht="12.75">
      <c r="B438" s="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2:16" s="3" customFormat="1" ht="12.75">
      <c r="B439" s="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2:16" s="3" customFormat="1" ht="12.75">
      <c r="B440" s="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2:16" s="3" customFormat="1" ht="12.75">
      <c r="B441" s="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2:16" s="3" customFormat="1" ht="12.75">
      <c r="B442" s="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2:16" s="3" customFormat="1" ht="12.75">
      <c r="B443" s="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2:16" s="3" customFormat="1" ht="12.75">
      <c r="B444" s="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2:16" s="3" customFormat="1" ht="12.75">
      <c r="B445" s="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2:16" s="3" customFormat="1" ht="12.75">
      <c r="B446" s="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2:16" s="3" customFormat="1" ht="12.75">
      <c r="B447" s="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2:16" s="3" customFormat="1" ht="12.75">
      <c r="B448" s="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2:16" s="3" customFormat="1" ht="12.75">
      <c r="B449" s="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2:16" s="3" customFormat="1" ht="12.75">
      <c r="B450" s="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2:16" s="3" customFormat="1" ht="12.75">
      <c r="B451" s="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2:16" s="3" customFormat="1" ht="12.75">
      <c r="B452" s="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2:16" s="3" customFormat="1" ht="12.75">
      <c r="B453" s="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2:16" s="3" customFormat="1" ht="12.75">
      <c r="B454" s="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2:16" s="3" customFormat="1" ht="12.75">
      <c r="B455" s="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2:16" s="3" customFormat="1" ht="12.75">
      <c r="B456" s="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2:16" s="3" customFormat="1" ht="12.75">
      <c r="B457" s="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2:16" s="3" customFormat="1" ht="12.75">
      <c r="B458" s="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2:16" s="3" customFormat="1" ht="12.75">
      <c r="B459" s="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2:16" s="3" customFormat="1" ht="12.75">
      <c r="B460" s="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2:16" s="3" customFormat="1" ht="12.75">
      <c r="B461" s="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2:16" s="3" customFormat="1" ht="12.75">
      <c r="B462" s="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2:16" s="3" customFormat="1" ht="12.75">
      <c r="B463" s="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2:16" s="3" customFormat="1" ht="12.75">
      <c r="B464" s="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2:16" s="3" customFormat="1" ht="12.75">
      <c r="B465" s="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2:16" s="3" customFormat="1" ht="12.75">
      <c r="B466" s="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2:16" s="3" customFormat="1" ht="12.75">
      <c r="B467" s="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2:16" s="3" customFormat="1" ht="12.75">
      <c r="B468" s="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2:16" s="3" customFormat="1" ht="12.75">
      <c r="B469" s="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2:16" s="3" customFormat="1" ht="12.75">
      <c r="B470" s="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2:16" s="3" customFormat="1" ht="12.75">
      <c r="B471" s="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2:16" s="3" customFormat="1" ht="12.75">
      <c r="B472" s="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2:16" s="3" customFormat="1" ht="12.75">
      <c r="B473" s="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2:16" s="3" customFormat="1" ht="12.75">
      <c r="B474" s="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2:16" s="3" customFormat="1" ht="12.75">
      <c r="B475" s="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2:16" s="3" customFormat="1" ht="12.75">
      <c r="B476" s="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2:16" s="3" customFormat="1" ht="12.75">
      <c r="B477" s="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2:16" s="3" customFormat="1" ht="12.75">
      <c r="B478" s="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2:16" s="3" customFormat="1" ht="12.75">
      <c r="B479" s="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2:16" s="3" customFormat="1" ht="12.75">
      <c r="B480" s="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2:16" s="3" customFormat="1" ht="12.75">
      <c r="B481" s="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2:16" s="3" customFormat="1" ht="12.75">
      <c r="B482" s="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2:16" s="3" customFormat="1" ht="12.75">
      <c r="B483" s="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2:16" s="3" customFormat="1" ht="12.75">
      <c r="B484" s="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2:16" s="3" customFormat="1" ht="12.75">
      <c r="B485" s="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2:16" s="3" customFormat="1" ht="12.75">
      <c r="B486" s="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2:16" s="3" customFormat="1" ht="12.75">
      <c r="B487" s="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2:16" s="3" customFormat="1" ht="12.75">
      <c r="B488" s="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2:16" s="3" customFormat="1" ht="12.75">
      <c r="B489" s="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2:16" s="3" customFormat="1" ht="12.75">
      <c r="B490" s="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2:16" s="3" customFormat="1" ht="12.75">
      <c r="B491" s="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2:16" s="3" customFormat="1" ht="12.75">
      <c r="B492" s="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2:16" s="3" customFormat="1" ht="12.75">
      <c r="B493" s="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2:16" s="3" customFormat="1" ht="12.75">
      <c r="B494" s="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2:16" s="3" customFormat="1" ht="12.75">
      <c r="B495" s="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2:16" s="3" customFormat="1" ht="12.75">
      <c r="B496" s="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2:16" s="3" customFormat="1" ht="12.75">
      <c r="B497" s="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2:16" s="3" customFormat="1" ht="12.75">
      <c r="B498" s="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2:16" s="3" customFormat="1" ht="12.75">
      <c r="B499" s="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2:16" s="3" customFormat="1" ht="12.75">
      <c r="B500" s="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2:16" s="3" customFormat="1" ht="12.75">
      <c r="B501" s="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2:16" s="3" customFormat="1" ht="12.75">
      <c r="B502" s="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2:16" s="3" customFormat="1" ht="12.75">
      <c r="B503" s="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2:16" s="3" customFormat="1" ht="12.75">
      <c r="B504" s="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2:16" s="3" customFormat="1" ht="12.75">
      <c r="B505" s="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2:16" s="3" customFormat="1" ht="12.75">
      <c r="B506" s="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2:16" s="3" customFormat="1" ht="12.75">
      <c r="B507" s="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2:16" s="3" customFormat="1" ht="12.75">
      <c r="B508" s="2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2:16" s="3" customFormat="1" ht="12.75">
      <c r="B509" s="2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2:16" s="3" customFormat="1" ht="12.75">
      <c r="B510" s="2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2:16" s="3" customFormat="1" ht="12.75">
      <c r="B511" s="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2:16" s="3" customFormat="1" ht="12.75">
      <c r="B512" s="2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2:16" s="3" customFormat="1" ht="12.75">
      <c r="B513" s="2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2:16" s="3" customFormat="1" ht="12.75">
      <c r="B514" s="2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2:16" s="3" customFormat="1" ht="12.75">
      <c r="B515" s="2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2:16" s="3" customFormat="1" ht="12.75">
      <c r="B516" s="2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2:16" s="3" customFormat="1" ht="12.75">
      <c r="B517" s="2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2:16" s="3" customFormat="1" ht="12.75">
      <c r="B518" s="2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</row>
    <row r="519" spans="2:16" s="3" customFormat="1" ht="12.75">
      <c r="B519" s="2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2:16" s="3" customFormat="1" ht="12.75">
      <c r="B520" s="2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2:16" s="3" customFormat="1" ht="12.75">
      <c r="B521" s="2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2:16" s="3" customFormat="1" ht="12.75">
      <c r="B522" s="2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2:16" s="3" customFormat="1" ht="12.75">
      <c r="B523" s="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2:16" s="3" customFormat="1" ht="12.75">
      <c r="B524" s="2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2:16" s="3" customFormat="1" ht="12.75">
      <c r="B525" s="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2:16" s="3" customFormat="1" ht="12.75">
      <c r="B526" s="2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2:16" s="3" customFormat="1" ht="12.75">
      <c r="B527" s="2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2:16" s="3" customFormat="1" ht="12.75">
      <c r="B528" s="2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2:16" s="3" customFormat="1" ht="12.75">
      <c r="B529" s="2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2:16" s="3" customFormat="1" ht="12.75">
      <c r="B530" s="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</row>
    <row r="531" spans="2:16" s="3" customFormat="1" ht="12.75">
      <c r="B531" s="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2:16" s="3" customFormat="1" ht="12.75">
      <c r="B532" s="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2:16" s="3" customFormat="1" ht="12.75">
      <c r="B533" s="2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2:16" s="3" customFormat="1" ht="12.75">
      <c r="B534" s="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2:16" s="3" customFormat="1" ht="12.75">
      <c r="B535" s="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2:16" s="3" customFormat="1" ht="12.75">
      <c r="B536" s="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2:16" s="3" customFormat="1" ht="12.75">
      <c r="B537" s="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2:16" s="3" customFormat="1" ht="12.75">
      <c r="B538" s="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2:16" s="3" customFormat="1" ht="12.75">
      <c r="B539" s="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2:16" s="3" customFormat="1" ht="12.75">
      <c r="B540" s="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2:16" s="3" customFormat="1" ht="12.75">
      <c r="B541" s="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2:16" s="3" customFormat="1" ht="12.75">
      <c r="B542" s="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2:16" s="3" customFormat="1" ht="12.75">
      <c r="B543" s="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2:16" s="3" customFormat="1" ht="12.75">
      <c r="B544" s="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spans="2:16" s="3" customFormat="1" ht="12.75">
      <c r="B545" s="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2:16" s="3" customFormat="1" ht="12.75">
      <c r="B546" s="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2:16" s="3" customFormat="1" ht="12.75">
      <c r="B547" s="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2:16" s="3" customFormat="1" ht="12.75">
      <c r="B548" s="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2:16" s="3" customFormat="1" ht="12.75">
      <c r="B549" s="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2:16" s="3" customFormat="1" ht="12.75">
      <c r="B550" s="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2:16" s="3" customFormat="1" ht="12.75">
      <c r="B551" s="2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2:16" s="3" customFormat="1" ht="12.75">
      <c r="B552" s="2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2:16" s="3" customFormat="1" ht="12.75">
      <c r="B553" s="2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2:16" s="3" customFormat="1" ht="12.75">
      <c r="B554" s="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2:16" s="3" customFormat="1" ht="12.75">
      <c r="B555" s="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2:16" s="3" customFormat="1" ht="12.75">
      <c r="B556" s="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2:16" s="3" customFormat="1" ht="12.75">
      <c r="B557" s="2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2:16" s="3" customFormat="1" ht="12.75">
      <c r="B558" s="2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2:16" s="3" customFormat="1" ht="12.75">
      <c r="B559" s="2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2:16" s="3" customFormat="1" ht="12.75">
      <c r="B560" s="2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2:16" s="3" customFormat="1" ht="12.75">
      <c r="B561" s="2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2:16" s="3" customFormat="1" ht="12.75">
      <c r="B562" s="2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</row>
    <row r="563" spans="2:16" s="3" customFormat="1" ht="12.75">
      <c r="B563" s="2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2:16" s="3" customFormat="1" ht="12.75">
      <c r="B564" s="2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2:16" s="3" customFormat="1" ht="12.75">
      <c r="B565" s="2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2:16" s="3" customFormat="1" ht="12.75">
      <c r="B566" s="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2:16" s="3" customFormat="1" ht="12.75">
      <c r="B567" s="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2:16" s="3" customFormat="1" ht="12.75">
      <c r="B568" s="2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2:16" s="3" customFormat="1" ht="12.75">
      <c r="B569" s="2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2:16" s="3" customFormat="1" ht="12.75">
      <c r="B570" s="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2:16" s="3" customFormat="1" ht="12.75">
      <c r="B571" s="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2:16" s="3" customFormat="1" ht="12.75">
      <c r="B572" s="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2:16" s="3" customFormat="1" ht="12.75">
      <c r="B573" s="2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2:16" s="3" customFormat="1" ht="12.75">
      <c r="B574" s="2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2:16" s="3" customFormat="1" ht="12.75">
      <c r="B575" s="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2:16" s="3" customFormat="1" ht="12.75">
      <c r="B576" s="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2:16" s="3" customFormat="1" ht="12.75">
      <c r="B577" s="2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2:16" s="3" customFormat="1" ht="12.75">
      <c r="B578" s="2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2:16" s="3" customFormat="1" ht="12.75">
      <c r="B579" s="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2:16" s="3" customFormat="1" ht="12.75">
      <c r="B580" s="2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2:16" s="3" customFormat="1" ht="12.75">
      <c r="B581" s="2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2:16" s="3" customFormat="1" ht="12.75">
      <c r="B582" s="2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2:16" s="3" customFormat="1" ht="12.75">
      <c r="B583" s="2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2:16" s="3" customFormat="1" ht="12.75">
      <c r="B584" s="2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2:16" s="3" customFormat="1" ht="12.75">
      <c r="B585" s="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2:16" s="3" customFormat="1" ht="12.75">
      <c r="B586" s="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2:16" s="3" customFormat="1" ht="12.75">
      <c r="B587" s="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2:16" s="3" customFormat="1" ht="12.75">
      <c r="B588" s="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2:16" s="3" customFormat="1" ht="12.75">
      <c r="B589" s="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2:16" s="3" customFormat="1" ht="12.75">
      <c r="B590" s="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2:16" s="3" customFormat="1" ht="12.75">
      <c r="B591" s="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2:16" s="3" customFormat="1" ht="12.75">
      <c r="B592" s="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2:16" s="3" customFormat="1" ht="12.75">
      <c r="B593" s="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2:16" s="3" customFormat="1" ht="12.75">
      <c r="B594" s="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2:16" s="3" customFormat="1" ht="12.75">
      <c r="B595" s="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2:16" s="3" customFormat="1" ht="12.75">
      <c r="B596" s="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2:16" s="3" customFormat="1" ht="12.75">
      <c r="B597" s="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2:16" s="3" customFormat="1" ht="12.75">
      <c r="B598" s="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2:16" s="3" customFormat="1" ht="12.75">
      <c r="B599" s="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2:16" s="3" customFormat="1" ht="12.75">
      <c r="B600" s="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2:16" s="3" customFormat="1" ht="12.75">
      <c r="B601" s="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2:16" s="3" customFormat="1" ht="12.75">
      <c r="B602" s="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2:16" s="3" customFormat="1" ht="12.75">
      <c r="B603" s="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2:16" s="3" customFormat="1" ht="12.75">
      <c r="B604" s="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2:16" s="3" customFormat="1" ht="12.75">
      <c r="B605" s="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2:16" s="3" customFormat="1" ht="12.75">
      <c r="B606" s="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2:16" s="3" customFormat="1" ht="12.75">
      <c r="B607" s="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2:16" s="3" customFormat="1" ht="12.75">
      <c r="B608" s="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2:16" s="3" customFormat="1" ht="12.75">
      <c r="B609" s="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2:16" s="3" customFormat="1" ht="12.75">
      <c r="B610" s="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2:16" s="3" customFormat="1" ht="12.75">
      <c r="B611" s="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2:16" s="3" customFormat="1" ht="12.75">
      <c r="B612" s="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2:16" s="3" customFormat="1" ht="12.75">
      <c r="B613" s="2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2:16" s="3" customFormat="1" ht="12.75">
      <c r="B614" s="2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2:16" s="3" customFormat="1" ht="12.75">
      <c r="B615" s="2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2:16" s="3" customFormat="1" ht="12.75">
      <c r="B616" s="2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2:16" s="3" customFormat="1" ht="12.75">
      <c r="B617" s="2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2:16" s="3" customFormat="1" ht="12.75">
      <c r="B618" s="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2:16" s="3" customFormat="1" ht="12.75">
      <c r="B619" s="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2:16" s="3" customFormat="1" ht="12.75">
      <c r="B620" s="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2:16" s="3" customFormat="1" ht="12.75">
      <c r="B621" s="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2:16" s="3" customFormat="1" ht="12.75">
      <c r="B622" s="2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2:16" s="3" customFormat="1" ht="12.75">
      <c r="B623" s="2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2:16" s="3" customFormat="1" ht="12.75">
      <c r="B624" s="2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 spans="2:16" s="3" customFormat="1" ht="12.75">
      <c r="B625" s="2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 spans="2:16" s="3" customFormat="1" ht="12.75">
      <c r="B626" s="2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2:16" s="3" customFormat="1" ht="12.75">
      <c r="B627" s="2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 spans="2:16" s="3" customFormat="1" ht="12.75">
      <c r="B628" s="2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 spans="2:16" s="3" customFormat="1" ht="12.75">
      <c r="B629" s="2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 spans="2:16" s="3" customFormat="1" ht="12.75">
      <c r="B630" s="2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 spans="2:16" s="3" customFormat="1" ht="12.75">
      <c r="B631" s="2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2:16" s="3" customFormat="1" ht="12.75">
      <c r="B632" s="2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2:16" s="3" customFormat="1" ht="12.75">
      <c r="B633" s="2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 spans="2:16" s="3" customFormat="1" ht="12.75">
      <c r="B634" s="2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 spans="2:16" s="3" customFormat="1" ht="12.75">
      <c r="B635" s="2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 spans="2:16" s="3" customFormat="1" ht="12.75">
      <c r="B636" s="2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2:16" s="3" customFormat="1" ht="12.75">
      <c r="B637" s="2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 spans="2:16" s="3" customFormat="1" ht="12.75">
      <c r="B638" s="2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2:16" s="3" customFormat="1" ht="12.75">
      <c r="B639" s="2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 spans="2:16" s="3" customFormat="1" ht="12.75">
      <c r="B640" s="2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 spans="2:16" s="3" customFormat="1" ht="12.75">
      <c r="B641" s="2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 spans="2:16" s="3" customFormat="1" ht="12.75">
      <c r="B642" s="2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 spans="2:16" s="3" customFormat="1" ht="12.75">
      <c r="B643" s="2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 spans="2:16" s="3" customFormat="1" ht="12.75">
      <c r="B644" s="2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 spans="2:16" s="3" customFormat="1" ht="12.75">
      <c r="B645" s="2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 spans="2:16" s="3" customFormat="1" ht="12.75">
      <c r="B646" s="2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 spans="2:16" s="3" customFormat="1" ht="12.75">
      <c r="B647" s="2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 spans="2:16" s="3" customFormat="1" ht="12.75">
      <c r="B648" s="2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 spans="2:16" s="3" customFormat="1" ht="12.75">
      <c r="B649" s="2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 spans="2:16" s="3" customFormat="1" ht="12.75">
      <c r="B650" s="2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 spans="2:16" s="3" customFormat="1" ht="12.75">
      <c r="B651" s="2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 spans="2:16" s="3" customFormat="1" ht="12.75">
      <c r="B652" s="2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 spans="2:16" s="3" customFormat="1" ht="12.75">
      <c r="B653" s="2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2:16" s="3" customFormat="1" ht="12.75">
      <c r="B654" s="2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 spans="2:16" s="3" customFormat="1" ht="12.75">
      <c r="B655" s="2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 spans="2:16" s="3" customFormat="1" ht="12.75">
      <c r="B656" s="2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 spans="2:16" s="3" customFormat="1" ht="12.75">
      <c r="B657" s="2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 spans="2:16" s="3" customFormat="1" ht="12.75">
      <c r="B658" s="2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 spans="2:16" s="3" customFormat="1" ht="12.75">
      <c r="B659" s="2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 spans="2:16" s="3" customFormat="1" ht="12.75">
      <c r="B660" s="2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 spans="2:16" s="3" customFormat="1" ht="12.75">
      <c r="B661" s="2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 spans="2:16" s="3" customFormat="1" ht="12.75">
      <c r="B662" s="2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2:16" s="3" customFormat="1" ht="12.75">
      <c r="B663" s="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2:16" s="3" customFormat="1" ht="12.75">
      <c r="B664" s="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 spans="2:16" s="3" customFormat="1" ht="12.75">
      <c r="B665" s="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2:16" s="3" customFormat="1" ht="12.75">
      <c r="B666" s="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2:16" s="3" customFormat="1" ht="12.75">
      <c r="B667" s="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 spans="2:16" s="3" customFormat="1" ht="12.75">
      <c r="B668" s="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2:16" s="3" customFormat="1" ht="12.75">
      <c r="B669" s="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 spans="2:16" s="3" customFormat="1" ht="12.75">
      <c r="B670" s="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 spans="2:16" s="3" customFormat="1" ht="12.75">
      <c r="B671" s="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2:16" s="3" customFormat="1" ht="12.75">
      <c r="B672" s="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 spans="2:16" s="3" customFormat="1" ht="12.75">
      <c r="B673" s="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 spans="2:16" s="3" customFormat="1" ht="12.75">
      <c r="B674" s="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 spans="2:16" s="3" customFormat="1" ht="12.75">
      <c r="B675" s="2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 spans="2:16" s="3" customFormat="1" ht="12.75">
      <c r="B676" s="2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 spans="2:16" s="3" customFormat="1" ht="12.75">
      <c r="B677" s="2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 spans="2:16" s="3" customFormat="1" ht="12.75">
      <c r="B678" s="2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 spans="2:16" s="3" customFormat="1" ht="12.75">
      <c r="B679" s="2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 spans="2:16" s="3" customFormat="1" ht="12.75">
      <c r="B680" s="2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2:16" s="3" customFormat="1" ht="12.75">
      <c r="B681" s="2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 spans="2:16" s="3" customFormat="1" ht="12.75">
      <c r="B682" s="2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 spans="2:16" s="3" customFormat="1" ht="12.75">
      <c r="B683" s="2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2:16" s="3" customFormat="1" ht="12.75">
      <c r="B684" s="2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 spans="2:16" s="3" customFormat="1" ht="12.75">
      <c r="B685" s="2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2:16" s="3" customFormat="1" ht="12.75">
      <c r="B686" s="2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2:16" s="3" customFormat="1" ht="12.75">
      <c r="B687" s="2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 spans="2:16" s="3" customFormat="1" ht="12.75">
      <c r="B688" s="2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 spans="2:16" s="3" customFormat="1" ht="12.75">
      <c r="B689" s="2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2:16" s="3" customFormat="1" ht="12.75">
      <c r="B690" s="2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 spans="2:16" s="3" customFormat="1" ht="12.75">
      <c r="B691" s="2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 spans="2:16" s="3" customFormat="1" ht="12.75">
      <c r="B692" s="2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 spans="2:16" s="3" customFormat="1" ht="12.75">
      <c r="B693" s="2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 spans="2:16" s="3" customFormat="1" ht="12.75">
      <c r="B694" s="2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2:16" s="3" customFormat="1" ht="12.75">
      <c r="B695" s="2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2:16" s="3" customFormat="1" ht="12.75">
      <c r="B696" s="2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 spans="2:16" s="3" customFormat="1" ht="12.75">
      <c r="B697" s="2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 spans="2:16" s="3" customFormat="1" ht="12.75">
      <c r="B698" s="2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2:16" s="3" customFormat="1" ht="12.75">
      <c r="B699" s="2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 spans="2:16" s="3" customFormat="1" ht="12.75">
      <c r="B700" s="2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 spans="2:16" s="3" customFormat="1" ht="12.75">
      <c r="B701" s="2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2:16" s="3" customFormat="1" ht="12.75">
      <c r="B702" s="2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2:16" s="3" customFormat="1" ht="12.75">
      <c r="B703" s="2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 spans="2:16" s="3" customFormat="1" ht="12.75">
      <c r="B704" s="2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 spans="2:16" s="3" customFormat="1" ht="12.75">
      <c r="B705" s="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2:16" s="3" customFormat="1" ht="12.75">
      <c r="B706" s="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 spans="2:16" s="3" customFormat="1" ht="12.75">
      <c r="B707" s="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2:16" s="3" customFormat="1" ht="12.75">
      <c r="B708" s="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 spans="2:16" s="3" customFormat="1" ht="12.75">
      <c r="B709" s="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 spans="2:16" s="3" customFormat="1" ht="12.75">
      <c r="B710" s="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2:16" s="3" customFormat="1" ht="12.75">
      <c r="B711" s="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 spans="2:16" s="3" customFormat="1" ht="12.75">
      <c r="B712" s="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2:16" s="3" customFormat="1" ht="12.75">
      <c r="B713" s="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 spans="2:16" s="3" customFormat="1" ht="12.75">
      <c r="B714" s="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 spans="2:16" s="3" customFormat="1" ht="12.75">
      <c r="B715" s="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 spans="2:16" s="3" customFormat="1" ht="12.75">
      <c r="B716" s="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2:16" s="3" customFormat="1" ht="12.75">
      <c r="B717" s="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 spans="2:16" s="3" customFormat="1" ht="12.75">
      <c r="B718" s="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 spans="2:16" s="3" customFormat="1" ht="12.75">
      <c r="B719" s="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 spans="2:16" s="3" customFormat="1" ht="12.75">
      <c r="B720" s="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 spans="2:16" s="3" customFormat="1" ht="12.75">
      <c r="B721" s="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2:16" s="3" customFormat="1" ht="12.75">
      <c r="B722" s="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 spans="2:16" s="3" customFormat="1" ht="12.75">
      <c r="B723" s="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 spans="2:16" s="3" customFormat="1" ht="12.75">
      <c r="B724" s="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 spans="2:16" s="3" customFormat="1" ht="12.75">
      <c r="B725" s="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 spans="2:16" s="3" customFormat="1" ht="12.75">
      <c r="B726" s="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2:16" s="3" customFormat="1" ht="12.75">
      <c r="B727" s="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 spans="2:16" s="3" customFormat="1" ht="12.75">
      <c r="B728" s="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2:16" s="3" customFormat="1" ht="12.75">
      <c r="B729" s="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2:16" s="3" customFormat="1" ht="12.75">
      <c r="B730" s="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 spans="2:16" s="3" customFormat="1" ht="12.75">
      <c r="B731" s="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 spans="2:16" s="3" customFormat="1" ht="12.75">
      <c r="B732" s="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 spans="2:16" s="3" customFormat="1" ht="12.75">
      <c r="B733" s="2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 spans="2:16" s="3" customFormat="1" ht="12.75">
      <c r="B734" s="2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 spans="2:16" s="3" customFormat="1" ht="12.75">
      <c r="B735" s="2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 spans="2:16" s="3" customFormat="1" ht="12.75">
      <c r="B736" s="2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 spans="2:16" s="3" customFormat="1" ht="12.75">
      <c r="B737" s="2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2:16" s="3" customFormat="1" ht="12.75">
      <c r="B738" s="2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 spans="2:16" s="3" customFormat="1" ht="12.75">
      <c r="B739" s="2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2:16" s="3" customFormat="1" ht="12.75">
      <c r="B740" s="2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2:16" s="3" customFormat="1" ht="12.75">
      <c r="B741" s="2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 spans="2:16" s="3" customFormat="1" ht="12.75">
      <c r="B742" s="2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2:16" s="3" customFormat="1" ht="12.75">
      <c r="B743" s="2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2:16" s="3" customFormat="1" ht="12.75">
      <c r="B744" s="2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2:16" s="3" customFormat="1" ht="12.75">
      <c r="B745" s="2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2:16" s="3" customFormat="1" ht="12.75">
      <c r="B746" s="2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 spans="2:16" s="3" customFormat="1" ht="12.75">
      <c r="B747" s="2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 spans="2:16" s="3" customFormat="1" ht="12.75">
      <c r="B748" s="2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2:16" s="3" customFormat="1" ht="12.75">
      <c r="B749" s="2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 spans="2:16" s="3" customFormat="1" ht="12.75">
      <c r="B750" s="2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 spans="2:16" s="3" customFormat="1" ht="12.75">
      <c r="B751" s="2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2:16" s="3" customFormat="1" ht="12.75">
      <c r="B752" s="2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 spans="2:16" s="3" customFormat="1" ht="12.75">
      <c r="B753" s="2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2:16" s="3" customFormat="1" ht="12.75">
      <c r="B754" s="2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 spans="2:16" s="3" customFormat="1" ht="12.75">
      <c r="B755" s="2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 spans="2:16" s="3" customFormat="1" ht="12.75">
      <c r="B756" s="2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 spans="2:16" s="3" customFormat="1" ht="12.75">
      <c r="B757" s="2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2:16" s="3" customFormat="1" ht="12.75">
      <c r="B758" s="2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 spans="2:16" s="3" customFormat="1" ht="12.75">
      <c r="B759" s="2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 spans="2:16" s="3" customFormat="1" ht="12.75">
      <c r="B760" s="2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 spans="2:16" s="3" customFormat="1" ht="12.75">
      <c r="B761" s="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2:16" s="3" customFormat="1" ht="12.75">
      <c r="B762" s="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 spans="2:16" s="3" customFormat="1" ht="12.75">
      <c r="B763" s="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2:16" s="3" customFormat="1" ht="12.75">
      <c r="B764" s="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 spans="2:16" s="3" customFormat="1" ht="12.75">
      <c r="B765" s="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2:16" s="3" customFormat="1" ht="12.75">
      <c r="B766" s="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 spans="2:16" s="3" customFormat="1" ht="12.75">
      <c r="B767" s="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 spans="2:16" s="3" customFormat="1" ht="12.75">
      <c r="B768" s="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 spans="2:16" s="3" customFormat="1" ht="12.75">
      <c r="B769" s="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2:16" s="3" customFormat="1" ht="12.75">
      <c r="B770" s="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 spans="2:16" s="3" customFormat="1" ht="12.75">
      <c r="B771" s="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 spans="2:16" s="3" customFormat="1" ht="12.75">
      <c r="B772" s="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 spans="2:16" s="3" customFormat="1" ht="12.75">
      <c r="B773" s="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 spans="2:16" s="3" customFormat="1" ht="12.75">
      <c r="B774" s="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 spans="2:16" s="3" customFormat="1" ht="12.75">
      <c r="B775" s="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 spans="2:16" s="3" customFormat="1" ht="12.75">
      <c r="B776" s="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 spans="2:16" s="3" customFormat="1" ht="12.75">
      <c r="B777" s="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 spans="2:16" s="3" customFormat="1" ht="12.75">
      <c r="B778" s="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 spans="2:16" s="3" customFormat="1" ht="12.75">
      <c r="B779" s="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 spans="2:16" s="3" customFormat="1" ht="12.75">
      <c r="B780" s="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 spans="2:16" s="3" customFormat="1" ht="12.75">
      <c r="B781" s="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 spans="2:16" s="3" customFormat="1" ht="12.75">
      <c r="B782" s="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 spans="2:16" s="3" customFormat="1" ht="12.75">
      <c r="B783" s="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 spans="2:16" s="3" customFormat="1" ht="12.75">
      <c r="B784" s="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 spans="2:16" s="3" customFormat="1" ht="12.75">
      <c r="B785" s="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2:16" s="3" customFormat="1" ht="12.75">
      <c r="B786" s="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 spans="2:16" s="3" customFormat="1" ht="12.75">
      <c r="B787" s="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 spans="2:16" s="3" customFormat="1" ht="12.75">
      <c r="B788" s="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2:16" s="3" customFormat="1" ht="12.75">
      <c r="B789" s="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 spans="2:16" s="3" customFormat="1" ht="12.75">
      <c r="B790" s="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2:16" s="3" customFormat="1" ht="12.75">
      <c r="B791" s="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 spans="2:16" s="3" customFormat="1" ht="12.75">
      <c r="B792" s="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 spans="2:16" s="3" customFormat="1" ht="12.75">
      <c r="B793" s="2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 spans="2:16" s="3" customFormat="1" ht="12.75">
      <c r="B794" s="2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 spans="2:16" s="3" customFormat="1" ht="12.75">
      <c r="B795" s="2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 spans="2:16" s="3" customFormat="1" ht="12.75">
      <c r="B796" s="2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 spans="2:16" s="3" customFormat="1" ht="12.75">
      <c r="B797" s="2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 spans="2:16" s="3" customFormat="1" ht="12.75">
      <c r="B798" s="2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 spans="2:16" s="3" customFormat="1" ht="12.75">
      <c r="B799" s="2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 spans="2:16" s="3" customFormat="1" ht="12.75">
      <c r="B800" s="2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 spans="2:16" s="3" customFormat="1" ht="12.75">
      <c r="B801" s="2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</row>
    <row r="802" spans="2:16" s="3" customFormat="1" ht="12.75">
      <c r="B802" s="2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 spans="2:16" s="3" customFormat="1" ht="12.75">
      <c r="B803" s="2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 spans="2:16" s="3" customFormat="1" ht="12.75">
      <c r="B804" s="2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 spans="2:16" s="3" customFormat="1" ht="12.75">
      <c r="B805" s="2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</row>
    <row r="806" spans="2:16" s="3" customFormat="1" ht="12.75">
      <c r="B806" s="2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 spans="2:16" s="3" customFormat="1" ht="12.75">
      <c r="B807" s="2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 spans="2:16" s="3" customFormat="1" ht="12.75">
      <c r="B808" s="2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 spans="2:16" s="3" customFormat="1" ht="12.75">
      <c r="B809" s="2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 spans="2:16" s="3" customFormat="1" ht="12.75">
      <c r="B810" s="2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 spans="2:16" s="3" customFormat="1" ht="12.75">
      <c r="B811" s="2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 spans="2:16" s="3" customFormat="1" ht="12.75">
      <c r="B812" s="2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2:16" s="3" customFormat="1" ht="12.75">
      <c r="B813" s="2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 spans="2:16" s="3" customFormat="1" ht="12.75">
      <c r="B814" s="2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 spans="2:16" s="3" customFormat="1" ht="12.75">
      <c r="B815" s="2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 spans="2:16" s="3" customFormat="1" ht="12.75">
      <c r="B816" s="2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2:16" s="3" customFormat="1" ht="12.75">
      <c r="B817" s="2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 spans="2:16" s="3" customFormat="1" ht="12.75">
      <c r="B818" s="2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 spans="2:16" s="3" customFormat="1" ht="12.75">
      <c r="B819" s="2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 spans="2:16" s="3" customFormat="1" ht="12.75">
      <c r="B820" s="2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 spans="2:16" s="3" customFormat="1" ht="12.75">
      <c r="B821" s="2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</row>
    <row r="822" spans="2:16" s="3" customFormat="1" ht="12.75">
      <c r="B822" s="2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 spans="2:16" s="3" customFormat="1" ht="12.75">
      <c r="B823" s="2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 spans="2:16" s="3" customFormat="1" ht="12.75">
      <c r="B824" s="2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 spans="2:16" s="3" customFormat="1" ht="12.75">
      <c r="B825" s="2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 spans="2:16" s="3" customFormat="1" ht="12.75">
      <c r="B826" s="2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 spans="2:16" s="3" customFormat="1" ht="12.75">
      <c r="B827" s="2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 spans="2:16" s="3" customFormat="1" ht="12.75">
      <c r="B828" s="2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 spans="2:16" s="3" customFormat="1" ht="12.75">
      <c r="B829" s="2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2:16" s="3" customFormat="1" ht="12.75">
      <c r="B830" s="2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 spans="2:16" s="3" customFormat="1" ht="12.75">
      <c r="B831" s="2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 spans="2:16" s="3" customFormat="1" ht="12.75">
      <c r="B832" s="2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 spans="2:16" s="3" customFormat="1" ht="12.75">
      <c r="B833" s="2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 spans="2:16" s="3" customFormat="1" ht="12.75">
      <c r="B834" s="2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 spans="2:16" s="3" customFormat="1" ht="12.75">
      <c r="B835" s="2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 spans="2:16" s="3" customFormat="1" ht="12.75">
      <c r="B836" s="2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 spans="2:16" s="3" customFormat="1" ht="12.75">
      <c r="B837" s="2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 spans="2:16" s="3" customFormat="1" ht="12.75">
      <c r="B838" s="2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 spans="2:16" s="3" customFormat="1" ht="12.75">
      <c r="B839" s="2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 spans="2:16" s="3" customFormat="1" ht="12.75">
      <c r="B840" s="2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 spans="2:16" s="3" customFormat="1" ht="12.75">
      <c r="B841" s="2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 spans="2:16" s="3" customFormat="1" ht="12.75">
      <c r="B842" s="2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 spans="2:16" s="3" customFormat="1" ht="12.75">
      <c r="B843" s="2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 spans="2:16" s="3" customFormat="1" ht="12.75">
      <c r="B844" s="2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 spans="2:16" s="3" customFormat="1" ht="12.75">
      <c r="B845" s="2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 spans="2:16" s="3" customFormat="1" ht="12.75">
      <c r="B846" s="2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 spans="2:16" s="3" customFormat="1" ht="12.75">
      <c r="B847" s="2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 spans="2:16" s="3" customFormat="1" ht="12.75">
      <c r="B848" s="2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 spans="2:16" s="3" customFormat="1" ht="12.75">
      <c r="B849" s="2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 spans="2:16" s="3" customFormat="1" ht="12.75">
      <c r="B850" s="2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 spans="2:16" s="3" customFormat="1" ht="12.75">
      <c r="B851" s="2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 spans="2:16" s="3" customFormat="1" ht="12.75">
      <c r="B852" s="2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2:16" s="3" customFormat="1" ht="12.75">
      <c r="B853" s="2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 spans="2:16" s="3" customFormat="1" ht="12.75">
      <c r="B854" s="2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 spans="2:16" s="3" customFormat="1" ht="12.75">
      <c r="B855" s="2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 spans="2:16" s="3" customFormat="1" ht="12.75">
      <c r="B856" s="2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2:16" s="3" customFormat="1" ht="12.75">
      <c r="B857" s="2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 spans="2:16" s="3" customFormat="1" ht="12.75">
      <c r="B858" s="2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 spans="2:16" s="3" customFormat="1" ht="12.75">
      <c r="B859" s="2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 spans="2:16" s="3" customFormat="1" ht="12.75">
      <c r="B860" s="2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 spans="2:16" s="3" customFormat="1" ht="12.75">
      <c r="B861" s="2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 spans="2:16" s="3" customFormat="1" ht="12.75">
      <c r="B862" s="2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2:16" s="3" customFormat="1" ht="12.75">
      <c r="B863" s="2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 spans="2:16" s="3" customFormat="1" ht="12.75">
      <c r="B864" s="2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 spans="2:16" s="3" customFormat="1" ht="12.75">
      <c r="B865" s="2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 spans="2:16" s="3" customFormat="1" ht="12.75">
      <c r="B866" s="2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 spans="2:16" s="3" customFormat="1" ht="12.75">
      <c r="B867" s="2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 spans="2:16" s="3" customFormat="1" ht="12.75">
      <c r="B868" s="2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 spans="2:16" s="3" customFormat="1" ht="12.75">
      <c r="B869" s="2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 spans="2:16" s="3" customFormat="1" ht="12.75">
      <c r="B870" s="2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 spans="2:16" s="3" customFormat="1" ht="12.75">
      <c r="B871" s="2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 spans="2:16" s="3" customFormat="1" ht="12.75">
      <c r="B872" s="2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 spans="2:16" s="3" customFormat="1" ht="12.75">
      <c r="B873" s="2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 spans="2:16" s="3" customFormat="1" ht="12.75">
      <c r="B874" s="2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 spans="2:16" s="3" customFormat="1" ht="12.75">
      <c r="B875" s="2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 spans="2:16" s="3" customFormat="1" ht="12.75">
      <c r="B876" s="2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 spans="2:16" s="3" customFormat="1" ht="12.75">
      <c r="B877" s="2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 spans="2:16" s="3" customFormat="1" ht="12.75">
      <c r="B878" s="2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</row>
    <row r="879" spans="2:16" s="3" customFormat="1" ht="12.75">
      <c r="B879" s="2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</row>
    <row r="880" spans="2:16" s="3" customFormat="1" ht="12.75">
      <c r="B880" s="2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 spans="2:16" s="3" customFormat="1" ht="12.75">
      <c r="B881" s="2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</row>
    <row r="882" spans="2:16" s="3" customFormat="1" ht="12.75">
      <c r="B882" s="2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</row>
    <row r="883" spans="2:16" s="3" customFormat="1" ht="12.75">
      <c r="B883" s="2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</row>
    <row r="884" spans="2:16" s="3" customFormat="1" ht="12.75">
      <c r="B884" s="2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 spans="2:16" s="3" customFormat="1" ht="12.75">
      <c r="B885" s="2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</row>
    <row r="886" spans="2:16" s="3" customFormat="1" ht="12.75">
      <c r="B886" s="2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</row>
    <row r="887" spans="2:16" s="3" customFormat="1" ht="12.75">
      <c r="B887" s="2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 spans="2:16" s="3" customFormat="1" ht="12.75">
      <c r="B888" s="2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 spans="2:16" s="3" customFormat="1" ht="12.75">
      <c r="B889" s="2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</row>
    <row r="890" spans="2:16" s="3" customFormat="1" ht="12.75">
      <c r="B890" s="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 spans="2:16" s="3" customFormat="1" ht="12.75">
      <c r="B891" s="2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</row>
    <row r="892" spans="2:16" s="3" customFormat="1" ht="12.75">
      <c r="B892" s="2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 spans="2:16" s="3" customFormat="1" ht="12.75">
      <c r="B893" s="2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</row>
    <row r="894" spans="2:16" s="3" customFormat="1" ht="12.75">
      <c r="B894" s="2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</row>
    <row r="895" spans="2:16" s="3" customFormat="1" ht="12.75">
      <c r="B895" s="2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 spans="2:16" s="3" customFormat="1" ht="12.75">
      <c r="B896" s="2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 spans="2:16" s="3" customFormat="1" ht="12.75">
      <c r="B897" s="2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</row>
    <row r="898" spans="2:16" s="3" customFormat="1" ht="12.75">
      <c r="B898" s="2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</row>
    <row r="899" spans="2:16" s="3" customFormat="1" ht="12.75">
      <c r="B899" s="2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 spans="2:16" s="3" customFormat="1" ht="12.75">
      <c r="B900" s="2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</row>
    <row r="901" spans="2:16" s="3" customFormat="1" ht="12.75">
      <c r="B901" s="2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 spans="2:16" s="3" customFormat="1" ht="12.75">
      <c r="B902" s="2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</row>
    <row r="903" spans="2:16" s="3" customFormat="1" ht="12.75">
      <c r="B903" s="2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</row>
    <row r="904" spans="2:16" s="3" customFormat="1" ht="12.75">
      <c r="B904" s="2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</row>
    <row r="905" spans="2:16" s="3" customFormat="1" ht="12.75">
      <c r="B905" s="2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 spans="2:16" s="3" customFormat="1" ht="12.75">
      <c r="B906" s="2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</row>
    <row r="907" spans="2:16" s="3" customFormat="1" ht="12.75">
      <c r="B907" s="2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 spans="2:16" s="3" customFormat="1" ht="12.75">
      <c r="B908" s="2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</row>
    <row r="909" spans="2:16" s="3" customFormat="1" ht="12.75">
      <c r="B909" s="2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 spans="2:16" s="3" customFormat="1" ht="12.75">
      <c r="B910" s="2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</row>
    <row r="911" spans="2:16" s="3" customFormat="1" ht="12.75">
      <c r="B911" s="2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</row>
    <row r="912" spans="2:16" s="3" customFormat="1" ht="12.75">
      <c r="B912" s="2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</row>
    <row r="913" spans="2:16" s="3" customFormat="1" ht="12.75">
      <c r="B913" s="2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 spans="2:16" s="3" customFormat="1" ht="12.75">
      <c r="B914" s="2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 spans="2:16" s="3" customFormat="1" ht="12.75">
      <c r="B915" s="2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 spans="2:16" s="3" customFormat="1" ht="12.75">
      <c r="B916" s="2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</row>
    <row r="917" spans="2:16" s="3" customFormat="1" ht="12.75">
      <c r="B917" s="2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 spans="2:16" s="3" customFormat="1" ht="12.75">
      <c r="B918" s="2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</row>
    <row r="919" spans="2:16" s="3" customFormat="1" ht="12.75">
      <c r="B919" s="2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 spans="2:16" s="3" customFormat="1" ht="12.75">
      <c r="B920" s="2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</row>
    <row r="921" spans="2:16" s="3" customFormat="1" ht="12.75">
      <c r="B921" s="2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 spans="2:16" s="3" customFormat="1" ht="12.75">
      <c r="B922" s="2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</row>
    <row r="923" spans="2:16" s="3" customFormat="1" ht="12.75">
      <c r="B923" s="2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 spans="2:16" s="3" customFormat="1" ht="12.75">
      <c r="B924" s="2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</row>
    <row r="925" spans="2:16" s="3" customFormat="1" ht="12.75">
      <c r="B925" s="2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</row>
    <row r="926" spans="2:16" s="3" customFormat="1" ht="12.75">
      <c r="B926" s="2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 spans="2:16" s="3" customFormat="1" ht="12.75">
      <c r="B927" s="2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 spans="2:16" s="3" customFormat="1" ht="12.75">
      <c r="B928" s="2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</row>
    <row r="929" spans="2:16" s="3" customFormat="1" ht="12.75">
      <c r="B929" s="2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 spans="2:16" s="3" customFormat="1" ht="12.75">
      <c r="B930" s="2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</row>
    <row r="931" spans="2:16" s="3" customFormat="1" ht="12.75">
      <c r="B931" s="2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</row>
    <row r="932" spans="2:16" s="3" customFormat="1" ht="12.75">
      <c r="B932" s="2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</row>
    <row r="933" spans="2:16" s="3" customFormat="1" ht="12.75">
      <c r="B933" s="2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 spans="2:16" s="3" customFormat="1" ht="12.75">
      <c r="B934" s="2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</row>
    <row r="935" spans="2:16" s="3" customFormat="1" ht="12.75">
      <c r="B935" s="2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</row>
    <row r="936" spans="2:16" s="3" customFormat="1" ht="12.75">
      <c r="B936" s="2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</row>
    <row r="937" spans="2:16" s="3" customFormat="1" ht="12.75">
      <c r="B937" s="2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 spans="2:16" s="3" customFormat="1" ht="12.75">
      <c r="B938" s="2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</row>
    <row r="939" spans="2:16" s="3" customFormat="1" ht="12.75">
      <c r="B939" s="2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</row>
    <row r="940" spans="2:16" s="3" customFormat="1" ht="12.75">
      <c r="B940" s="2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 spans="2:16" s="3" customFormat="1" ht="12.75">
      <c r="B941" s="2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 spans="2:16" s="3" customFormat="1" ht="12.75">
      <c r="B942" s="2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 spans="2:16" s="3" customFormat="1" ht="12.75">
      <c r="B943" s="2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</row>
    <row r="944" spans="2:16" s="3" customFormat="1" ht="12.75">
      <c r="B944" s="2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</row>
    <row r="945" spans="2:16" s="3" customFormat="1" ht="12.75">
      <c r="B945" s="2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 spans="2:16" s="3" customFormat="1" ht="12.75">
      <c r="B946" s="2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 spans="2:16" s="3" customFormat="1" ht="12.75">
      <c r="B947" s="2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</row>
    <row r="948" spans="2:16" s="3" customFormat="1" ht="12.75">
      <c r="B948" s="2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 spans="2:16" s="3" customFormat="1" ht="12.75">
      <c r="B949" s="2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 spans="2:16" s="3" customFormat="1" ht="12.75">
      <c r="B950" s="2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</row>
    <row r="951" spans="2:16" s="3" customFormat="1" ht="12.75">
      <c r="B951" s="2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</row>
    <row r="952" spans="2:16" s="3" customFormat="1" ht="12.75">
      <c r="B952" s="2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</row>
    <row r="953" spans="2:16" s="3" customFormat="1" ht="12.75">
      <c r="B953" s="2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</row>
    <row r="954" spans="2:16" s="3" customFormat="1" ht="12.75">
      <c r="B954" s="2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</row>
    <row r="955" spans="2:16" s="3" customFormat="1" ht="12.75">
      <c r="B955" s="2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</row>
    <row r="956" spans="2:16" s="3" customFormat="1" ht="12.75">
      <c r="B956" s="2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</row>
    <row r="957" spans="2:16" s="3" customFormat="1" ht="12.75">
      <c r="B957" s="2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</row>
    <row r="958" spans="2:16" s="3" customFormat="1" ht="12.75">
      <c r="B958" s="2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</row>
    <row r="959" spans="2:16" s="3" customFormat="1" ht="12.75">
      <c r="B959" s="2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</row>
    <row r="960" spans="2:16" s="3" customFormat="1" ht="12.75">
      <c r="B960" s="2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</row>
    <row r="961" spans="2:16" s="3" customFormat="1" ht="12.75">
      <c r="B961" s="2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</row>
    <row r="962" spans="2:16" s="3" customFormat="1" ht="12.75">
      <c r="B962" s="2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</row>
    <row r="963" spans="2:16" s="3" customFormat="1" ht="12.75">
      <c r="B963" s="2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</row>
    <row r="964" spans="2:16" s="3" customFormat="1" ht="12.75">
      <c r="B964" s="2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</row>
    <row r="965" spans="2:16" s="3" customFormat="1" ht="12.75">
      <c r="B965" s="2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</row>
    <row r="966" spans="2:16" s="3" customFormat="1" ht="12.75">
      <c r="B966" s="2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</row>
    <row r="967" spans="2:16" s="3" customFormat="1" ht="12.75">
      <c r="B967" s="2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</row>
    <row r="968" spans="2:16" s="3" customFormat="1" ht="12.75">
      <c r="B968" s="2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</row>
    <row r="969" spans="2:16" s="3" customFormat="1" ht="12.75">
      <c r="B969" s="2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</row>
    <row r="970" spans="2:16" s="3" customFormat="1" ht="12.75">
      <c r="B970" s="2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</row>
    <row r="971" spans="2:16" s="3" customFormat="1" ht="12.75">
      <c r="B971" s="2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</row>
    <row r="972" spans="2:16" s="3" customFormat="1" ht="12.75">
      <c r="B972" s="2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</row>
    <row r="973" spans="2:16" s="3" customFormat="1" ht="12.75">
      <c r="B973" s="2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</row>
    <row r="974" spans="2:16" s="3" customFormat="1" ht="12.75">
      <c r="B974" s="2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</row>
    <row r="975" spans="2:16" s="3" customFormat="1" ht="12.75">
      <c r="B975" s="2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</row>
    <row r="976" spans="2:16" s="3" customFormat="1" ht="12.75">
      <c r="B976" s="2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 spans="2:16" s="3" customFormat="1" ht="12.75">
      <c r="B977" s="2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</row>
    <row r="978" spans="2:16" s="3" customFormat="1" ht="12.75">
      <c r="B978" s="2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</row>
    <row r="979" spans="2:16" s="3" customFormat="1" ht="12.75">
      <c r="B979" s="2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</row>
    <row r="980" spans="2:16" s="3" customFormat="1" ht="12.75">
      <c r="B980" s="2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</row>
    <row r="981" spans="2:16" s="3" customFormat="1" ht="12.75">
      <c r="B981" s="2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</row>
    <row r="982" spans="2:16" s="3" customFormat="1" ht="12.75">
      <c r="B982" s="2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</row>
    <row r="983" spans="2:16" s="3" customFormat="1" ht="12.75">
      <c r="B983" s="2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</row>
    <row r="984" spans="2:16" s="3" customFormat="1" ht="12.75">
      <c r="B984" s="2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</row>
    <row r="985" spans="2:16" s="3" customFormat="1" ht="12.75">
      <c r="B985" s="2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</row>
    <row r="986" spans="2:16" s="3" customFormat="1" ht="12.75">
      <c r="B986" s="2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</row>
    <row r="987" spans="2:16" s="3" customFormat="1" ht="12.75">
      <c r="B987" s="2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</row>
    <row r="988" spans="2:16" s="3" customFormat="1" ht="12.75">
      <c r="B988" s="2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</row>
    <row r="989" spans="2:16" s="3" customFormat="1" ht="12.75">
      <c r="B989" s="2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</row>
    <row r="990" spans="2:16" s="3" customFormat="1" ht="12.75">
      <c r="B990" s="2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</row>
    <row r="991" spans="2:16" s="3" customFormat="1" ht="12.75">
      <c r="B991" s="2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</row>
    <row r="992" spans="2:16" s="3" customFormat="1" ht="12.75">
      <c r="B992" s="2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</row>
    <row r="993" spans="2:16" s="3" customFormat="1" ht="12.75">
      <c r="B993" s="2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</row>
    <row r="994" spans="2:16" s="3" customFormat="1" ht="12.75">
      <c r="B994" s="2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</row>
    <row r="995" spans="2:16" s="3" customFormat="1" ht="12.75">
      <c r="B995" s="2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</row>
    <row r="996" spans="2:16" s="3" customFormat="1" ht="12.75">
      <c r="B996" s="2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</row>
    <row r="997" spans="2:16" s="3" customFormat="1" ht="12.75">
      <c r="B997" s="2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</row>
    <row r="998" spans="2:16" s="3" customFormat="1" ht="12.75">
      <c r="B998" s="2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</row>
    <row r="999" spans="2:16" s="3" customFormat="1" ht="12.75">
      <c r="B999" s="2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</row>
    <row r="1000" spans="2:16" s="3" customFormat="1" ht="12.75">
      <c r="B1000" s="2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</row>
    <row r="1001" spans="2:16" s="3" customFormat="1" ht="12.75">
      <c r="B1001" s="2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</row>
    <row r="1002" spans="2:16" s="3" customFormat="1" ht="12.75">
      <c r="B1002" s="2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</row>
    <row r="1003" spans="2:16" s="3" customFormat="1" ht="12.75">
      <c r="B1003" s="2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</row>
    <row r="1004" spans="2:16" s="3" customFormat="1" ht="12.75">
      <c r="B1004" s="2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</row>
    <row r="1005" spans="2:16" s="3" customFormat="1" ht="12.75">
      <c r="B1005" s="2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</row>
    <row r="1006" spans="2:16" s="3" customFormat="1" ht="12.75">
      <c r="B1006" s="2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</row>
    <row r="1007" spans="2:16" s="3" customFormat="1" ht="12.75">
      <c r="B1007" s="2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</row>
    <row r="1008" spans="2:16" s="3" customFormat="1" ht="12.75">
      <c r="B1008" s="2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</row>
    <row r="1009" spans="2:16" s="3" customFormat="1" ht="12.75">
      <c r="B1009" s="2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</row>
    <row r="1010" spans="2:16" s="3" customFormat="1" ht="12.75">
      <c r="B1010" s="2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</row>
    <row r="1011" spans="2:16" s="3" customFormat="1" ht="12.75">
      <c r="B1011" s="2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</row>
    <row r="1012" spans="2:16" s="3" customFormat="1" ht="12.75">
      <c r="B1012" s="2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</row>
    <row r="1013" spans="2:16" s="3" customFormat="1" ht="12.75">
      <c r="B1013" s="2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</row>
    <row r="1014" spans="2:16" s="3" customFormat="1" ht="12.75">
      <c r="B1014" s="2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</row>
    <row r="1015" spans="2:16" s="3" customFormat="1" ht="12.75">
      <c r="B1015" s="2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</row>
    <row r="1016" spans="2:16" s="3" customFormat="1" ht="12.75">
      <c r="B1016" s="2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</row>
    <row r="1017" spans="2:16" s="3" customFormat="1" ht="12.75">
      <c r="B1017" s="2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</row>
    <row r="1018" spans="2:16" s="3" customFormat="1" ht="12.75">
      <c r="B1018" s="2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</row>
    <row r="1019" spans="2:16" s="3" customFormat="1" ht="12.75">
      <c r="B1019" s="2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</row>
    <row r="1020" spans="2:16" s="3" customFormat="1" ht="12.75">
      <c r="B1020" s="2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</row>
    <row r="1021" spans="2:16" s="3" customFormat="1" ht="12.75">
      <c r="B1021" s="2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</row>
    <row r="1022" spans="2:16" s="3" customFormat="1" ht="12.75">
      <c r="B1022" s="2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</row>
    <row r="1023" spans="2:16" s="3" customFormat="1" ht="12.75">
      <c r="B1023" s="2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</row>
    <row r="1024" spans="2:16" s="3" customFormat="1" ht="12.75">
      <c r="B1024" s="2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</row>
    <row r="1025" spans="2:16" s="3" customFormat="1" ht="12.75">
      <c r="B1025" s="2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</row>
    <row r="1026" spans="2:16" s="3" customFormat="1" ht="12.75">
      <c r="B1026" s="2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</row>
    <row r="1027" spans="2:16" s="3" customFormat="1" ht="12.75">
      <c r="B1027" s="2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</row>
    <row r="1028" spans="2:16" s="3" customFormat="1" ht="12.75">
      <c r="B1028" s="2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</row>
    <row r="1029" spans="2:16" s="3" customFormat="1" ht="12.75">
      <c r="B1029" s="2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</row>
    <row r="1030" spans="2:16" s="3" customFormat="1" ht="12.75">
      <c r="B1030" s="2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</row>
    <row r="1031" spans="2:16" s="3" customFormat="1" ht="12.75">
      <c r="B1031" s="2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</row>
    <row r="1032" spans="2:16" s="3" customFormat="1" ht="12.75">
      <c r="B1032" s="2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</row>
    <row r="1033" spans="2:16" s="3" customFormat="1" ht="12.75">
      <c r="B1033" s="2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</row>
    <row r="1034" spans="2:16" s="3" customFormat="1" ht="12.75">
      <c r="B1034" s="2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</row>
    <row r="1035" spans="2:16" s="3" customFormat="1" ht="12.75">
      <c r="B1035" s="2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</row>
    <row r="1036" spans="2:16" s="3" customFormat="1" ht="12.75">
      <c r="B1036" s="2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</row>
    <row r="1037" spans="2:16" s="3" customFormat="1" ht="12.75">
      <c r="B1037" s="2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</row>
    <row r="1038" spans="2:16" s="3" customFormat="1" ht="12.75">
      <c r="B1038" s="2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</row>
    <row r="1039" spans="2:16" s="3" customFormat="1" ht="12.75">
      <c r="B1039" s="2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</row>
    <row r="1040" spans="2:16" s="3" customFormat="1" ht="12.75">
      <c r="B1040" s="2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</row>
    <row r="1041" spans="2:16" s="3" customFormat="1" ht="12.75">
      <c r="B1041" s="2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</row>
    <row r="1042" spans="2:16" s="3" customFormat="1" ht="12.75">
      <c r="B1042" s="2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</row>
    <row r="1043" spans="2:16" s="3" customFormat="1" ht="12.75">
      <c r="B1043" s="2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</row>
    <row r="1044" spans="2:16" s="3" customFormat="1" ht="12.75">
      <c r="B1044" s="2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</row>
    <row r="1045" spans="2:16" s="3" customFormat="1" ht="12.75">
      <c r="B1045" s="2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</row>
    <row r="1046" spans="2:16" s="3" customFormat="1" ht="12.75">
      <c r="B1046" s="2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</row>
    <row r="1047" spans="2:16" s="3" customFormat="1" ht="12.75">
      <c r="B1047" s="2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</row>
    <row r="1048" spans="2:16" s="3" customFormat="1" ht="12.75">
      <c r="B1048" s="2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</row>
    <row r="1049" spans="2:16" s="3" customFormat="1" ht="12.75">
      <c r="B1049" s="2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</row>
    <row r="1050" spans="2:16" s="3" customFormat="1" ht="12.75">
      <c r="B1050" s="2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</row>
    <row r="1051" spans="2:16" s="3" customFormat="1" ht="12.75">
      <c r="B1051" s="2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</row>
    <row r="1052" spans="2:16" s="3" customFormat="1" ht="12.75">
      <c r="B1052" s="2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</row>
    <row r="1053" spans="2:16" s="3" customFormat="1" ht="12.75">
      <c r="B1053" s="2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</row>
    <row r="1054" spans="2:16" s="3" customFormat="1" ht="12.75">
      <c r="B1054" s="2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</row>
    <row r="1055" spans="2:16" s="3" customFormat="1" ht="12.75">
      <c r="B1055" s="2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</row>
    <row r="1056" spans="2:16" s="3" customFormat="1" ht="12.75">
      <c r="B1056" s="2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</row>
    <row r="1057" spans="2:16" s="3" customFormat="1" ht="12.75">
      <c r="B1057" s="2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</row>
    <row r="1058" spans="2:16" s="3" customFormat="1" ht="12.75">
      <c r="B1058" s="2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</row>
    <row r="1059" spans="2:16" s="3" customFormat="1" ht="12.75">
      <c r="B1059" s="2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</row>
    <row r="1060" spans="2:16" s="3" customFormat="1" ht="12.75">
      <c r="B1060" s="2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</row>
    <row r="1061" spans="2:16" s="3" customFormat="1" ht="12.75">
      <c r="B1061" s="2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</row>
    <row r="1062" spans="2:16" s="3" customFormat="1" ht="12.75">
      <c r="B1062" s="2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</row>
    <row r="1063" spans="2:16" s="3" customFormat="1" ht="12.75">
      <c r="B1063" s="2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</row>
    <row r="1064" spans="2:16" s="3" customFormat="1" ht="12.75">
      <c r="B1064" s="2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</row>
    <row r="1065" spans="2:16" s="3" customFormat="1" ht="12.75">
      <c r="B1065" s="2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</row>
    <row r="1066" spans="2:16" s="3" customFormat="1" ht="12.75">
      <c r="B1066" s="2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</row>
    <row r="1067" spans="2:16" s="3" customFormat="1" ht="12.75">
      <c r="B1067" s="2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</row>
    <row r="1068" spans="2:16" s="3" customFormat="1" ht="12.75">
      <c r="B1068" s="2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</row>
    <row r="1069" spans="2:16" s="3" customFormat="1" ht="12.75">
      <c r="B1069" s="2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</row>
    <row r="1070" spans="2:16" s="3" customFormat="1" ht="12.75">
      <c r="B1070" s="2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</row>
    <row r="1071" spans="2:16" s="3" customFormat="1" ht="12.75">
      <c r="B1071" s="2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</row>
    <row r="1072" spans="2:16" s="3" customFormat="1" ht="12.75">
      <c r="B1072" s="2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</row>
    <row r="1073" spans="2:16" s="3" customFormat="1" ht="12.75">
      <c r="B1073" s="2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</row>
    <row r="1074" spans="2:16" s="3" customFormat="1" ht="12.75">
      <c r="B1074" s="2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</row>
    <row r="1075" spans="2:16" s="3" customFormat="1" ht="12.75">
      <c r="B1075" s="2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</row>
    <row r="1076" spans="2:16" s="3" customFormat="1" ht="12.75">
      <c r="B1076" s="2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</row>
    <row r="1077" spans="2:16" s="3" customFormat="1" ht="12.75">
      <c r="B1077" s="2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</row>
    <row r="1078" spans="2:16" s="3" customFormat="1" ht="12.75">
      <c r="B1078" s="2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</row>
    <row r="1079" spans="2:16" s="3" customFormat="1" ht="12.75">
      <c r="B1079" s="2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</row>
    <row r="1080" spans="2:16" s="3" customFormat="1" ht="12.75">
      <c r="B1080" s="2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</row>
    <row r="1081" spans="2:16" s="3" customFormat="1" ht="12.75">
      <c r="B1081" s="2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</row>
    <row r="1082" spans="2:16" s="3" customFormat="1" ht="12.75">
      <c r="B1082" s="2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</row>
    <row r="1083" spans="2:16" s="3" customFormat="1" ht="12.75">
      <c r="B1083" s="2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</row>
    <row r="1084" spans="2:16" s="3" customFormat="1" ht="12.75">
      <c r="B1084" s="2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</row>
    <row r="1085" spans="2:16" s="3" customFormat="1" ht="12.75">
      <c r="B1085" s="2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</row>
    <row r="1086" spans="2:16" s="3" customFormat="1" ht="12.75">
      <c r="B1086" s="2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</row>
    <row r="1087" spans="2:16" s="3" customFormat="1" ht="12.75">
      <c r="B1087" s="2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</row>
    <row r="1088" spans="2:16" s="3" customFormat="1" ht="12.75">
      <c r="B1088" s="2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</row>
    <row r="1089" spans="2:16" s="3" customFormat="1" ht="12.75">
      <c r="B1089" s="2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</row>
    <row r="1090" spans="2:16" s="3" customFormat="1" ht="12.75">
      <c r="B1090" s="2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</row>
    <row r="1091" spans="2:16" s="3" customFormat="1" ht="12.75">
      <c r="B1091" s="2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</row>
    <row r="1092" spans="2:16" s="3" customFormat="1" ht="12.75">
      <c r="B1092" s="2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</row>
    <row r="1093" spans="2:16" s="3" customFormat="1" ht="12.75">
      <c r="B1093" s="2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</row>
    <row r="1094" spans="2:16" s="3" customFormat="1" ht="12.75">
      <c r="B1094" s="2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</row>
    <row r="1095" spans="2:16" s="3" customFormat="1" ht="12.75">
      <c r="B1095" s="2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</row>
    <row r="1096" spans="2:16" s="3" customFormat="1" ht="12.75">
      <c r="B1096" s="2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</row>
    <row r="1097" spans="2:16" s="3" customFormat="1" ht="12.75">
      <c r="B1097" s="2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</row>
    <row r="1098" spans="2:16" s="3" customFormat="1" ht="12.75">
      <c r="B1098" s="2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</row>
    <row r="1099" spans="2:16" s="3" customFormat="1" ht="12.75">
      <c r="B1099" s="2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</row>
  </sheetData>
  <sheetProtection selectLockedCells="1" selectUnlockedCells="1"/>
  <mergeCells count="4">
    <mergeCell ref="E195:E196"/>
    <mergeCell ref="D267:R267"/>
    <mergeCell ref="D268:P268"/>
    <mergeCell ref="D271:O271"/>
  </mergeCells>
  <printOptions/>
  <pageMargins left="0.7" right="0.7" top="0.75" bottom="0.75" header="0.3" footer="0.3"/>
  <pageSetup fitToHeight="0" fitToWidth="1" horizontalDpi="600" verticalDpi="600" orientation="landscape" paperSize="9" scale="65" r:id="rId1"/>
  <rowBreaks count="9" manualBreakCount="9">
    <brk id="24" max="255" man="1"/>
    <brk id="37" max="255" man="1"/>
    <brk id="73" max="255" man="1"/>
    <brk id="91" max="255" man="1"/>
    <brk id="124" max="255" man="1"/>
    <brk id="135" max="255" man="1"/>
    <brk id="189" max="255" man="1"/>
    <brk id="213" max="255" man="1"/>
    <brk id="253" max="255" man="1"/>
  </rowBreaks>
  <ignoredErrors>
    <ignoredError sqref="M43 O43 G109:H109" formulaRange="1"/>
    <ignoredError sqref="G95 J137:K137 L137 J138" formula="1"/>
    <ignoredError sqref="C2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2012-02-08T13:29:41Z</dcterms:created>
  <dcterms:modified xsi:type="dcterms:W3CDTF">2012-02-21T11:43:47Z</dcterms:modified>
  <cp:category/>
  <cp:version/>
  <cp:contentType/>
  <cp:contentStatus/>
</cp:coreProperties>
</file>